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0320" windowHeight="7185"/>
  </bookViews>
  <sheets>
    <sheet name="Total" sheetId="4" r:id="rId1"/>
    <sheet name="Gruppedynamik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xlnm.Print_Titles" localSheetId="1">Gruppedynamik!$1:$2</definedName>
  </definedNames>
  <calcPr calcId="144525"/>
</workbook>
</file>

<file path=xl/calcChain.xml><?xml version="1.0" encoding="utf-8"?>
<calcChain xmlns="http://schemas.openxmlformats.org/spreadsheetml/2006/main">
  <c r="I37" i="4" l="1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I3" i="4"/>
  <c r="H3" i="4"/>
  <c r="G3" i="4"/>
  <c r="F3" i="4"/>
  <c r="E22" i="4" l="1"/>
  <c r="E20" i="4"/>
  <c r="P3" i="4"/>
  <c r="O3" i="4"/>
  <c r="N3" i="4"/>
  <c r="M3" i="4"/>
  <c r="V3" i="4" s="1"/>
  <c r="W3" i="4" s="1"/>
  <c r="L3" i="4"/>
  <c r="B3" i="4"/>
  <c r="Q3" i="4"/>
  <c r="X3" i="4" l="1"/>
  <c r="Y3" i="4" s="1"/>
  <c r="Z3" i="4" s="1"/>
  <c r="R3" i="4"/>
  <c r="J3" i="4"/>
  <c r="K3" i="4" s="1"/>
  <c r="J36" i="4"/>
  <c r="K36" i="4" s="1"/>
  <c r="J34" i="4"/>
  <c r="K34" i="4" s="1"/>
  <c r="J32" i="4"/>
  <c r="K32" i="4" s="1"/>
  <c r="J30" i="4"/>
  <c r="K30" i="4" s="1"/>
  <c r="J28" i="4"/>
  <c r="K28" i="4" s="1"/>
  <c r="J26" i="4"/>
  <c r="K26" i="4" s="1"/>
  <c r="J24" i="4"/>
  <c r="K24" i="4" s="1"/>
  <c r="J22" i="4"/>
  <c r="K22" i="4" s="1"/>
  <c r="J20" i="4"/>
  <c r="K20" i="4" s="1"/>
  <c r="J18" i="4"/>
  <c r="K18" i="4" s="1"/>
  <c r="J16" i="4"/>
  <c r="K16" i="4" s="1"/>
  <c r="J14" i="4"/>
  <c r="K14" i="4" s="1"/>
  <c r="J12" i="4"/>
  <c r="K12" i="4" s="1"/>
  <c r="J10" i="4"/>
  <c r="K10" i="4" s="1"/>
  <c r="J8" i="4"/>
  <c r="K8" i="4" s="1"/>
  <c r="J6" i="4"/>
  <c r="K6" i="4" s="1"/>
  <c r="J4" i="4"/>
  <c r="K4" i="4" s="1"/>
  <c r="J5" i="4" l="1"/>
  <c r="K5" i="4" s="1"/>
  <c r="J7" i="4"/>
  <c r="K7" i="4" s="1"/>
  <c r="J9" i="4"/>
  <c r="K9" i="4" s="1"/>
  <c r="J11" i="4"/>
  <c r="K11" i="4" s="1"/>
  <c r="J13" i="4"/>
  <c r="K13" i="4" s="1"/>
  <c r="J15" i="4"/>
  <c r="K15" i="4" s="1"/>
  <c r="J17" i="4"/>
  <c r="K17" i="4" s="1"/>
  <c r="J19" i="4"/>
  <c r="K19" i="4" s="1"/>
  <c r="J21" i="4"/>
  <c r="K21" i="4" s="1"/>
  <c r="J23" i="4"/>
  <c r="K23" i="4" s="1"/>
  <c r="J25" i="4"/>
  <c r="K25" i="4" s="1"/>
  <c r="J27" i="4"/>
  <c r="K27" i="4" s="1"/>
  <c r="J29" i="4"/>
  <c r="K29" i="4" s="1"/>
  <c r="J31" i="4"/>
  <c r="K31" i="4" s="1"/>
  <c r="J33" i="4"/>
  <c r="K33" i="4" s="1"/>
  <c r="J35" i="4"/>
  <c r="K35" i="4" s="1"/>
  <c r="J37" i="4"/>
  <c r="K37" i="4" s="1"/>
  <c r="P37" i="4"/>
  <c r="O37" i="4"/>
  <c r="N37" i="4"/>
  <c r="M37" i="4"/>
  <c r="L37" i="4"/>
  <c r="E37" i="4"/>
  <c r="D37" i="4"/>
  <c r="C37" i="4"/>
  <c r="B37" i="4"/>
  <c r="P36" i="4"/>
  <c r="O36" i="4"/>
  <c r="N36" i="4"/>
  <c r="M36" i="4"/>
  <c r="L36" i="4"/>
  <c r="E36" i="4"/>
  <c r="D36" i="4"/>
  <c r="C36" i="4"/>
  <c r="B36" i="4"/>
  <c r="P35" i="4"/>
  <c r="O35" i="4"/>
  <c r="N35" i="4"/>
  <c r="M35" i="4"/>
  <c r="L35" i="4"/>
  <c r="E35" i="4"/>
  <c r="D35" i="4"/>
  <c r="C35" i="4"/>
  <c r="B35" i="4"/>
  <c r="P34" i="4"/>
  <c r="O34" i="4"/>
  <c r="N34" i="4"/>
  <c r="M34" i="4"/>
  <c r="L34" i="4"/>
  <c r="E34" i="4"/>
  <c r="D34" i="4"/>
  <c r="C34" i="4"/>
  <c r="B34" i="4"/>
  <c r="P33" i="4"/>
  <c r="O33" i="4"/>
  <c r="N33" i="4"/>
  <c r="M33" i="4"/>
  <c r="L33" i="4"/>
  <c r="E33" i="4"/>
  <c r="D33" i="4"/>
  <c r="C33" i="4"/>
  <c r="B33" i="4"/>
  <c r="P32" i="4"/>
  <c r="O32" i="4"/>
  <c r="N32" i="4"/>
  <c r="M32" i="4"/>
  <c r="L32" i="4"/>
  <c r="E32" i="4"/>
  <c r="D32" i="4"/>
  <c r="C32" i="4"/>
  <c r="B32" i="4"/>
  <c r="P31" i="4"/>
  <c r="O31" i="4"/>
  <c r="N31" i="4"/>
  <c r="M31" i="4"/>
  <c r="L31" i="4"/>
  <c r="E31" i="4"/>
  <c r="D31" i="4"/>
  <c r="C31" i="4"/>
  <c r="B31" i="4"/>
  <c r="P30" i="4"/>
  <c r="O30" i="4"/>
  <c r="N30" i="4"/>
  <c r="M30" i="4"/>
  <c r="L30" i="4"/>
  <c r="E30" i="4"/>
  <c r="D30" i="4"/>
  <c r="C30" i="4"/>
  <c r="B30" i="4"/>
  <c r="P29" i="4"/>
  <c r="O29" i="4"/>
  <c r="N29" i="4"/>
  <c r="M29" i="4"/>
  <c r="L29" i="4"/>
  <c r="E29" i="4"/>
  <c r="D29" i="4"/>
  <c r="C29" i="4"/>
  <c r="B29" i="4"/>
  <c r="P28" i="4"/>
  <c r="O28" i="4"/>
  <c r="N28" i="4"/>
  <c r="M28" i="4"/>
  <c r="L28" i="4"/>
  <c r="E28" i="4"/>
  <c r="D28" i="4"/>
  <c r="C28" i="4"/>
  <c r="B28" i="4"/>
  <c r="P27" i="4"/>
  <c r="O27" i="4"/>
  <c r="N27" i="4"/>
  <c r="M27" i="4"/>
  <c r="L27" i="4"/>
  <c r="E27" i="4"/>
  <c r="D27" i="4"/>
  <c r="C27" i="4"/>
  <c r="B27" i="4"/>
  <c r="P26" i="4"/>
  <c r="O26" i="4"/>
  <c r="N26" i="4"/>
  <c r="M26" i="4"/>
  <c r="L26" i="4"/>
  <c r="E26" i="4"/>
  <c r="D26" i="4"/>
  <c r="C26" i="4"/>
  <c r="B26" i="4"/>
  <c r="P25" i="4"/>
  <c r="O25" i="4"/>
  <c r="N25" i="4"/>
  <c r="M25" i="4"/>
  <c r="L25" i="4"/>
  <c r="E25" i="4"/>
  <c r="D25" i="4"/>
  <c r="C25" i="4"/>
  <c r="B25" i="4"/>
  <c r="P24" i="4"/>
  <c r="O24" i="4"/>
  <c r="N24" i="4"/>
  <c r="M24" i="4"/>
  <c r="L24" i="4"/>
  <c r="E24" i="4"/>
  <c r="D24" i="4"/>
  <c r="C24" i="4"/>
  <c r="B24" i="4"/>
  <c r="P23" i="4"/>
  <c r="O23" i="4"/>
  <c r="N23" i="4"/>
  <c r="M23" i="4"/>
  <c r="L23" i="4"/>
  <c r="E23" i="4"/>
  <c r="D23" i="4"/>
  <c r="C23" i="4"/>
  <c r="B23" i="4"/>
  <c r="P22" i="4"/>
  <c r="O22" i="4"/>
  <c r="N22" i="4"/>
  <c r="M22" i="4"/>
  <c r="L22" i="4"/>
  <c r="D22" i="4"/>
  <c r="C22" i="4"/>
  <c r="B22" i="4"/>
  <c r="P21" i="4"/>
  <c r="O21" i="4"/>
  <c r="N21" i="4"/>
  <c r="M21" i="4"/>
  <c r="L21" i="4"/>
  <c r="E21" i="4"/>
  <c r="D21" i="4"/>
  <c r="C21" i="4"/>
  <c r="B21" i="4"/>
  <c r="P20" i="4"/>
  <c r="O20" i="4"/>
  <c r="N20" i="4"/>
  <c r="M20" i="4"/>
  <c r="L20" i="4"/>
  <c r="D20" i="4"/>
  <c r="C20" i="4"/>
  <c r="B20" i="4"/>
  <c r="P19" i="4"/>
  <c r="O19" i="4"/>
  <c r="N19" i="4"/>
  <c r="M19" i="4"/>
  <c r="L19" i="4"/>
  <c r="E19" i="4"/>
  <c r="D19" i="4"/>
  <c r="C19" i="4"/>
  <c r="B19" i="4"/>
  <c r="P18" i="4"/>
  <c r="O18" i="4"/>
  <c r="N18" i="4"/>
  <c r="M18" i="4"/>
  <c r="L18" i="4"/>
  <c r="E18" i="4"/>
  <c r="D18" i="4"/>
  <c r="C18" i="4"/>
  <c r="B18" i="4"/>
  <c r="P17" i="4"/>
  <c r="O17" i="4"/>
  <c r="N17" i="4"/>
  <c r="M17" i="4"/>
  <c r="L17" i="4"/>
  <c r="E17" i="4"/>
  <c r="D17" i="4"/>
  <c r="C17" i="4"/>
  <c r="B17" i="4"/>
  <c r="P16" i="4"/>
  <c r="O16" i="4"/>
  <c r="N16" i="4"/>
  <c r="M16" i="4"/>
  <c r="L16" i="4"/>
  <c r="E16" i="4"/>
  <c r="D16" i="4"/>
  <c r="C16" i="4"/>
  <c r="B16" i="4"/>
  <c r="P15" i="4"/>
  <c r="O15" i="4"/>
  <c r="N15" i="4"/>
  <c r="M15" i="4"/>
  <c r="L15" i="4"/>
  <c r="E15" i="4"/>
  <c r="D15" i="4"/>
  <c r="C15" i="4"/>
  <c r="B15" i="4"/>
  <c r="P14" i="4"/>
  <c r="O14" i="4"/>
  <c r="N14" i="4"/>
  <c r="M14" i="4"/>
  <c r="L14" i="4"/>
  <c r="E14" i="4"/>
  <c r="D14" i="4"/>
  <c r="C14" i="4"/>
  <c r="B14" i="4"/>
  <c r="P13" i="4"/>
  <c r="O13" i="4"/>
  <c r="N13" i="4"/>
  <c r="M13" i="4"/>
  <c r="L13" i="4"/>
  <c r="E13" i="4"/>
  <c r="D13" i="4"/>
  <c r="C13" i="4"/>
  <c r="B13" i="4"/>
  <c r="P12" i="4"/>
  <c r="O12" i="4"/>
  <c r="N12" i="4"/>
  <c r="M12" i="4"/>
  <c r="L12" i="4"/>
  <c r="E12" i="4"/>
  <c r="D12" i="4"/>
  <c r="C12" i="4"/>
  <c r="B12" i="4"/>
  <c r="P11" i="4"/>
  <c r="O11" i="4"/>
  <c r="N11" i="4"/>
  <c r="M11" i="4"/>
  <c r="L11" i="4"/>
  <c r="E11" i="4"/>
  <c r="D11" i="4"/>
  <c r="C11" i="4"/>
  <c r="B11" i="4"/>
  <c r="P10" i="4"/>
  <c r="O10" i="4"/>
  <c r="N10" i="4"/>
  <c r="M10" i="4"/>
  <c r="L10" i="4"/>
  <c r="E10" i="4"/>
  <c r="D10" i="4"/>
  <c r="C10" i="4"/>
  <c r="B10" i="4"/>
  <c r="P9" i="4"/>
  <c r="O9" i="4"/>
  <c r="N9" i="4"/>
  <c r="M9" i="4"/>
  <c r="L9" i="4"/>
  <c r="E9" i="4"/>
  <c r="D9" i="4"/>
  <c r="C9" i="4"/>
  <c r="B9" i="4"/>
  <c r="P8" i="4"/>
  <c r="O8" i="4"/>
  <c r="N8" i="4"/>
  <c r="M8" i="4"/>
  <c r="L8" i="4"/>
  <c r="E8" i="4"/>
  <c r="D8" i="4"/>
  <c r="C8" i="4"/>
  <c r="B8" i="4"/>
  <c r="P7" i="4"/>
  <c r="O7" i="4"/>
  <c r="N7" i="4"/>
  <c r="M7" i="4"/>
  <c r="L7" i="4"/>
  <c r="E7" i="4"/>
  <c r="D7" i="4"/>
  <c r="C7" i="4"/>
  <c r="B7" i="4"/>
  <c r="P6" i="4"/>
  <c r="O6" i="4"/>
  <c r="N6" i="4"/>
  <c r="M6" i="4"/>
  <c r="L6" i="4"/>
  <c r="E6" i="4"/>
  <c r="D6" i="4"/>
  <c r="C6" i="4"/>
  <c r="B6" i="4"/>
  <c r="P5" i="4"/>
  <c r="O5" i="4"/>
  <c r="N5" i="4"/>
  <c r="M5" i="4"/>
  <c r="L5" i="4"/>
  <c r="E5" i="4"/>
  <c r="D5" i="4"/>
  <c r="C5" i="4"/>
  <c r="B5" i="4"/>
  <c r="P4" i="4"/>
  <c r="O4" i="4"/>
  <c r="N4" i="4"/>
  <c r="M4" i="4"/>
  <c r="L4" i="4"/>
  <c r="E4" i="4"/>
  <c r="D4" i="4"/>
  <c r="C4" i="4"/>
  <c r="B4" i="4"/>
  <c r="E3" i="4"/>
  <c r="D3" i="4"/>
  <c r="C3" i="4"/>
  <c r="V5" i="4" l="1"/>
  <c r="W5" i="4" s="1"/>
  <c r="Q5" i="4"/>
  <c r="R5" i="4" s="1"/>
  <c r="W7" i="4"/>
  <c r="V7" i="4"/>
  <c r="Q7" i="4"/>
  <c r="R7" i="4" s="1"/>
  <c r="W9" i="4"/>
  <c r="V9" i="4"/>
  <c r="Q9" i="4"/>
  <c r="R9" i="4" s="1"/>
  <c r="W11" i="4"/>
  <c r="V11" i="4"/>
  <c r="Q11" i="4"/>
  <c r="R11" i="4" s="1"/>
  <c r="W13" i="4"/>
  <c r="V13" i="4"/>
  <c r="Q13" i="4"/>
  <c r="R13" i="4" s="1"/>
  <c r="W15" i="4"/>
  <c r="V15" i="4"/>
  <c r="Q15" i="4"/>
  <c r="R15" i="4" s="1"/>
  <c r="W17" i="4"/>
  <c r="V17" i="4"/>
  <c r="Q17" i="4"/>
  <c r="R17" i="4" s="1"/>
  <c r="W19" i="4"/>
  <c r="V19" i="4"/>
  <c r="Q19" i="4"/>
  <c r="R19" i="4" s="1"/>
  <c r="V20" i="4"/>
  <c r="W20" i="4"/>
  <c r="Q20" i="4"/>
  <c r="R20" i="4" s="1"/>
  <c r="W23" i="4"/>
  <c r="V23" i="4"/>
  <c r="Q23" i="4"/>
  <c r="R23" i="4" s="1"/>
  <c r="W25" i="4"/>
  <c r="V25" i="4"/>
  <c r="Q25" i="4"/>
  <c r="R25" i="4" s="1"/>
  <c r="W27" i="4"/>
  <c r="V27" i="4"/>
  <c r="Q27" i="4"/>
  <c r="R27" i="4" s="1"/>
  <c r="W29" i="4"/>
  <c r="V29" i="4"/>
  <c r="Q29" i="4"/>
  <c r="R29" i="4" s="1"/>
  <c r="W31" i="4"/>
  <c r="V31" i="4"/>
  <c r="Q31" i="4"/>
  <c r="R31" i="4" s="1"/>
  <c r="W33" i="4"/>
  <c r="V33" i="4"/>
  <c r="Q33" i="4"/>
  <c r="R33" i="4" s="1"/>
  <c r="W35" i="4"/>
  <c r="V35" i="4"/>
  <c r="Q35" i="4"/>
  <c r="R35" i="4" s="1"/>
  <c r="W37" i="4"/>
  <c r="V37" i="4"/>
  <c r="Q37" i="4"/>
  <c r="R37" i="4" s="1"/>
  <c r="V4" i="4"/>
  <c r="W4" i="4"/>
  <c r="Q4" i="4"/>
  <c r="R4" i="4" s="1"/>
  <c r="V6" i="4"/>
  <c r="W6" i="4"/>
  <c r="Q6" i="4"/>
  <c r="R6" i="4" s="1"/>
  <c r="V8" i="4"/>
  <c r="W8" i="4"/>
  <c r="Q8" i="4"/>
  <c r="R8" i="4" s="1"/>
  <c r="V10" i="4"/>
  <c r="W10" i="4"/>
  <c r="Q10" i="4"/>
  <c r="R10" i="4" s="1"/>
  <c r="V12" i="4"/>
  <c r="W12" i="4"/>
  <c r="Q12" i="4"/>
  <c r="R12" i="4" s="1"/>
  <c r="V14" i="4"/>
  <c r="W14" i="4"/>
  <c r="Q14" i="4"/>
  <c r="R14" i="4" s="1"/>
  <c r="V16" i="4"/>
  <c r="W16" i="4"/>
  <c r="Q16" i="4"/>
  <c r="R16" i="4" s="1"/>
  <c r="V18" i="4"/>
  <c r="W18" i="4"/>
  <c r="Q18" i="4"/>
  <c r="R18" i="4" s="1"/>
  <c r="W21" i="4"/>
  <c r="V21" i="4"/>
  <c r="Q21" i="4"/>
  <c r="R21" i="4" s="1"/>
  <c r="V22" i="4"/>
  <c r="W22" i="4"/>
  <c r="Q22" i="4"/>
  <c r="R22" i="4" s="1"/>
  <c r="V24" i="4"/>
  <c r="W24" i="4"/>
  <c r="Q24" i="4"/>
  <c r="R24" i="4" s="1"/>
  <c r="V26" i="4"/>
  <c r="W26" i="4"/>
  <c r="Q26" i="4"/>
  <c r="R26" i="4" s="1"/>
  <c r="V28" i="4"/>
  <c r="W28" i="4"/>
  <c r="Q28" i="4"/>
  <c r="R28" i="4" s="1"/>
  <c r="V30" i="4"/>
  <c r="W30" i="4"/>
  <c r="Q30" i="4"/>
  <c r="R30" i="4" s="1"/>
  <c r="V32" i="4"/>
  <c r="W32" i="4"/>
  <c r="Q32" i="4"/>
  <c r="R32" i="4" s="1"/>
  <c r="V34" i="4"/>
  <c r="W34" i="4"/>
  <c r="Q34" i="4"/>
  <c r="R34" i="4" s="1"/>
  <c r="V36" i="4"/>
  <c r="W36" i="4"/>
  <c r="Q36" i="4"/>
  <c r="R36" i="4" s="1"/>
  <c r="B38" i="4"/>
  <c r="X36" i="4" l="1"/>
  <c r="Y36" i="4" s="1"/>
  <c r="Z36" i="4" s="1"/>
  <c r="X34" i="4"/>
  <c r="Y34" i="4" s="1"/>
  <c r="Z34" i="4" s="1"/>
  <c r="X32" i="4"/>
  <c r="Y32" i="4" s="1"/>
  <c r="Z32" i="4" s="1"/>
  <c r="X30" i="4"/>
  <c r="Y30" i="4" s="1"/>
  <c r="Z30" i="4" s="1"/>
  <c r="X28" i="4"/>
  <c r="Y28" i="4" s="1"/>
  <c r="Z28" i="4" s="1"/>
  <c r="X26" i="4"/>
  <c r="Y26" i="4" s="1"/>
  <c r="Z26" i="4" s="1"/>
  <c r="X24" i="4"/>
  <c r="Y24" i="4" s="1"/>
  <c r="Z24" i="4" s="1"/>
  <c r="X22" i="4"/>
  <c r="Y22" i="4" s="1"/>
  <c r="Z22" i="4" s="1"/>
  <c r="X21" i="4"/>
  <c r="Y21" i="4" s="1"/>
  <c r="Z21" i="4" s="1"/>
  <c r="X18" i="4"/>
  <c r="Y18" i="4" s="1"/>
  <c r="Z18" i="4" s="1"/>
  <c r="X16" i="4"/>
  <c r="Y16" i="4" s="1"/>
  <c r="Z16" i="4" s="1"/>
  <c r="X14" i="4"/>
  <c r="Y14" i="4" s="1"/>
  <c r="Z14" i="4" s="1"/>
  <c r="X12" i="4"/>
  <c r="Y12" i="4" s="1"/>
  <c r="Z12" i="4" s="1"/>
  <c r="X10" i="4"/>
  <c r="Y10" i="4" s="1"/>
  <c r="Z10" i="4" s="1"/>
  <c r="X8" i="4"/>
  <c r="Y8" i="4" s="1"/>
  <c r="Z8" i="4" s="1"/>
  <c r="X6" i="4"/>
  <c r="Y6" i="4" s="1"/>
  <c r="Z6" i="4" s="1"/>
  <c r="X4" i="4"/>
  <c r="Y4" i="4" s="1"/>
  <c r="Z4" i="4" s="1"/>
  <c r="X37" i="4"/>
  <c r="Y37" i="4" s="1"/>
  <c r="Z37" i="4" s="1"/>
  <c r="X35" i="4"/>
  <c r="Y35" i="4" s="1"/>
  <c r="Z35" i="4" s="1"/>
  <c r="X33" i="4"/>
  <c r="Y33" i="4" s="1"/>
  <c r="Z33" i="4" s="1"/>
  <c r="X31" i="4"/>
  <c r="Y31" i="4" s="1"/>
  <c r="Z31" i="4" s="1"/>
  <c r="X29" i="4"/>
  <c r="Y29" i="4" s="1"/>
  <c r="Z29" i="4" s="1"/>
  <c r="X27" i="4"/>
  <c r="Y27" i="4" s="1"/>
  <c r="Z27" i="4" s="1"/>
  <c r="X25" i="4"/>
  <c r="Y25" i="4" s="1"/>
  <c r="Z25" i="4" s="1"/>
  <c r="X23" i="4"/>
  <c r="Y23" i="4" s="1"/>
  <c r="Z23" i="4" s="1"/>
  <c r="X20" i="4"/>
  <c r="Y20" i="4" s="1"/>
  <c r="Z20" i="4" s="1"/>
  <c r="X19" i="4"/>
  <c r="Y19" i="4"/>
  <c r="Z19" i="4" s="1"/>
  <c r="X17" i="4"/>
  <c r="Y17" i="4"/>
  <c r="Z17" i="4" s="1"/>
  <c r="X15" i="4"/>
  <c r="Y15" i="4"/>
  <c r="Z15" i="4" s="1"/>
  <c r="X13" i="4"/>
  <c r="Y13" i="4"/>
  <c r="Z13" i="4" s="1"/>
  <c r="X11" i="4"/>
  <c r="Y11" i="4"/>
  <c r="Z11" i="4" s="1"/>
  <c r="X9" i="4"/>
  <c r="Y9" i="4"/>
  <c r="Z9" i="4" s="1"/>
  <c r="X7" i="4"/>
  <c r="Y7" i="4"/>
  <c r="Z7" i="4" s="1"/>
  <c r="X5" i="4"/>
  <c r="Y5" i="4"/>
  <c r="Z5" i="4" s="1"/>
  <c r="H7" i="6"/>
  <c r="I6" i="6"/>
  <c r="H5" i="6"/>
  <c r="I17" i="6"/>
  <c r="O24" i="6"/>
  <c r="N24" i="6"/>
  <c r="I24" i="6"/>
  <c r="H24" i="6"/>
  <c r="O22" i="6"/>
  <c r="N22" i="6"/>
  <c r="I22" i="6"/>
  <c r="H22" i="6"/>
  <c r="O20" i="6"/>
  <c r="N20" i="6"/>
  <c r="I20" i="6"/>
  <c r="H20" i="6"/>
  <c r="O18" i="6"/>
  <c r="N18" i="6"/>
  <c r="I18" i="6"/>
  <c r="H18" i="6"/>
  <c r="T15" i="4"/>
  <c r="O16" i="6"/>
  <c r="N16" i="6"/>
  <c r="I16" i="6"/>
  <c r="H16" i="6"/>
  <c r="O12" i="6"/>
  <c r="N12" i="6"/>
  <c r="I12" i="6"/>
  <c r="H12" i="6"/>
  <c r="O10" i="6"/>
  <c r="N10" i="6"/>
  <c r="I10" i="6"/>
  <c r="H10" i="6"/>
  <c r="T30" i="4"/>
  <c r="T28" i="4"/>
  <c r="H25" i="6"/>
  <c r="I25" i="6"/>
  <c r="H23" i="6"/>
  <c r="I23" i="6"/>
  <c r="H21" i="6"/>
  <c r="I21" i="6"/>
  <c r="N19" i="6"/>
  <c r="O19" i="6"/>
  <c r="H19" i="6"/>
  <c r="I19" i="6"/>
  <c r="N17" i="6"/>
  <c r="O17" i="6"/>
  <c r="H17" i="6"/>
  <c r="N15" i="6"/>
  <c r="O15" i="6"/>
  <c r="H15" i="6"/>
  <c r="I15" i="6"/>
  <c r="N13" i="6"/>
  <c r="O13" i="6"/>
  <c r="H13" i="6"/>
  <c r="I13" i="6"/>
  <c r="T10" i="4"/>
  <c r="N11" i="6"/>
  <c r="O11" i="6"/>
  <c r="H11" i="6"/>
  <c r="I11" i="6"/>
  <c r="N9" i="6"/>
  <c r="O9" i="6"/>
  <c r="H37" i="6"/>
  <c r="I37" i="6"/>
  <c r="N25" i="6" l="1"/>
  <c r="O25" i="6"/>
  <c r="N23" i="6"/>
  <c r="O23" i="6"/>
  <c r="S13" i="4"/>
  <c r="T13" i="4"/>
  <c r="S7" i="4"/>
  <c r="T7" i="4"/>
  <c r="I7" i="6"/>
  <c r="E15" i="6"/>
  <c r="J38" i="4"/>
  <c r="H6" i="6"/>
  <c r="I5" i="6"/>
  <c r="O5" i="6"/>
  <c r="N5" i="6"/>
  <c r="E23" i="6"/>
  <c r="K38" i="4"/>
  <c r="S15" i="4"/>
  <c r="E7" i="6"/>
  <c r="O30" i="6"/>
  <c r="E10" i="6"/>
  <c r="F10" i="6"/>
  <c r="E12" i="6"/>
  <c r="F12" i="6"/>
  <c r="E6" i="6"/>
  <c r="F6" i="6"/>
  <c r="E16" i="6"/>
  <c r="F16" i="6"/>
  <c r="E18" i="6"/>
  <c r="F18" i="6"/>
  <c r="E20" i="6"/>
  <c r="F20" i="6"/>
  <c r="E22" i="6"/>
  <c r="F22" i="6"/>
  <c r="E24" i="6"/>
  <c r="F24" i="6"/>
  <c r="F5" i="6"/>
  <c r="E5" i="6"/>
  <c r="I34" i="6"/>
  <c r="H34" i="6"/>
  <c r="N27" i="6"/>
  <c r="O27" i="6"/>
  <c r="N29" i="6"/>
  <c r="O29" i="6"/>
  <c r="N33" i="6"/>
  <c r="O33" i="6"/>
  <c r="L39" i="6"/>
  <c r="K39" i="6"/>
  <c r="N37" i="6"/>
  <c r="O37" i="6"/>
  <c r="O34" i="6"/>
  <c r="N34" i="6"/>
  <c r="H27" i="6"/>
  <c r="I27" i="6"/>
  <c r="H29" i="6"/>
  <c r="I29" i="6"/>
  <c r="H31" i="6"/>
  <c r="I31" i="6"/>
  <c r="H33" i="6"/>
  <c r="I33" i="6"/>
  <c r="B39" i="6"/>
  <c r="C39" i="6"/>
  <c r="K38" i="6"/>
  <c r="L38" i="6"/>
  <c r="K36" i="6"/>
  <c r="L36" i="6"/>
  <c r="L35" i="6"/>
  <c r="K35" i="6"/>
  <c r="K8" i="6"/>
  <c r="L8" i="6"/>
  <c r="K14" i="6"/>
  <c r="L14" i="6"/>
  <c r="T16" i="4"/>
  <c r="S16" i="4"/>
  <c r="T18" i="4"/>
  <c r="S18" i="4"/>
  <c r="T20" i="4"/>
  <c r="S20" i="4"/>
  <c r="T22" i="4"/>
  <c r="S22" i="4"/>
  <c r="T24" i="4"/>
  <c r="S24" i="4"/>
  <c r="C26" i="6"/>
  <c r="B26" i="6"/>
  <c r="C28" i="6"/>
  <c r="B28" i="6"/>
  <c r="C30" i="6"/>
  <c r="B30" i="6"/>
  <c r="C32" i="6"/>
  <c r="B32" i="6"/>
  <c r="T3" i="4"/>
  <c r="Q38" i="4"/>
  <c r="I8" i="6"/>
  <c r="H8" i="6"/>
  <c r="I14" i="6"/>
  <c r="H14" i="6"/>
  <c r="I26" i="6"/>
  <c r="H26" i="6"/>
  <c r="I28" i="6"/>
  <c r="H28" i="6"/>
  <c r="I30" i="6"/>
  <c r="H30" i="6"/>
  <c r="I32" i="6"/>
  <c r="H32" i="6"/>
  <c r="L37" i="6"/>
  <c r="K37" i="6"/>
  <c r="T32" i="4"/>
  <c r="S32" i="4"/>
  <c r="C34" i="6"/>
  <c r="B34" i="6"/>
  <c r="F7" i="6"/>
  <c r="B7" i="6"/>
  <c r="C7" i="6"/>
  <c r="B9" i="6"/>
  <c r="C9" i="6"/>
  <c r="B11" i="6"/>
  <c r="C11" i="6"/>
  <c r="B13" i="6"/>
  <c r="C13" i="6"/>
  <c r="F15" i="6"/>
  <c r="B15" i="6"/>
  <c r="C15" i="6"/>
  <c r="F17" i="6"/>
  <c r="E17" i="6"/>
  <c r="B17" i="6"/>
  <c r="C17" i="6"/>
  <c r="B19" i="6"/>
  <c r="C19" i="6"/>
  <c r="B21" i="6"/>
  <c r="C21" i="6"/>
  <c r="F23" i="6"/>
  <c r="B23" i="6"/>
  <c r="C23" i="6"/>
  <c r="F25" i="6"/>
  <c r="E25" i="6"/>
  <c r="B25" i="6"/>
  <c r="C25" i="6"/>
  <c r="L27" i="6"/>
  <c r="K27" i="6"/>
  <c r="B29" i="6"/>
  <c r="C29" i="6"/>
  <c r="L31" i="6"/>
  <c r="K31" i="6"/>
  <c r="B33" i="6"/>
  <c r="C33" i="6"/>
  <c r="S28" i="4"/>
  <c r="S30" i="4"/>
  <c r="S10" i="4"/>
  <c r="T37" i="4"/>
  <c r="T12" i="4"/>
  <c r="S14" i="4"/>
  <c r="T17" i="4"/>
  <c r="T19" i="4"/>
  <c r="T21" i="4"/>
  <c r="T23" i="4"/>
  <c r="T25" i="4"/>
  <c r="T27" i="4"/>
  <c r="T29" i="4"/>
  <c r="T31" i="4"/>
  <c r="S36" i="4"/>
  <c r="S34" i="4"/>
  <c r="S33" i="4"/>
  <c r="T4" i="4"/>
  <c r="T5" i="4"/>
  <c r="S6" i="4"/>
  <c r="T8" i="4"/>
  <c r="S9" i="4"/>
  <c r="S11" i="4"/>
  <c r="S3" i="4"/>
  <c r="H9" i="6"/>
  <c r="I9" i="6"/>
  <c r="N31" i="6"/>
  <c r="O31" i="6"/>
  <c r="C38" i="6"/>
  <c r="B38" i="6"/>
  <c r="C36" i="6"/>
  <c r="B36" i="6"/>
  <c r="B35" i="6"/>
  <c r="C35" i="6"/>
  <c r="C6" i="6"/>
  <c r="B6" i="6"/>
  <c r="C8" i="6"/>
  <c r="B8" i="6"/>
  <c r="C10" i="6"/>
  <c r="B10" i="6"/>
  <c r="C12" i="6"/>
  <c r="B12" i="6"/>
  <c r="C14" i="6"/>
  <c r="B14" i="6"/>
  <c r="C16" i="6"/>
  <c r="B16" i="6"/>
  <c r="C18" i="6"/>
  <c r="B18" i="6"/>
  <c r="C20" i="6"/>
  <c r="B20" i="6"/>
  <c r="C22" i="6"/>
  <c r="B22" i="6"/>
  <c r="C24" i="6"/>
  <c r="B24" i="6"/>
  <c r="K26" i="6"/>
  <c r="L26" i="6"/>
  <c r="T26" i="4"/>
  <c r="S26" i="4"/>
  <c r="K28" i="6"/>
  <c r="L28" i="6"/>
  <c r="K30" i="6"/>
  <c r="L30" i="6"/>
  <c r="K32" i="6"/>
  <c r="L32" i="6"/>
  <c r="B5" i="6"/>
  <c r="C5" i="6"/>
  <c r="H39" i="6"/>
  <c r="I39" i="6"/>
  <c r="I38" i="6"/>
  <c r="H38" i="6"/>
  <c r="I36" i="6"/>
  <c r="H36" i="6"/>
  <c r="H35" i="6"/>
  <c r="I35" i="6"/>
  <c r="O26" i="6"/>
  <c r="N26" i="6"/>
  <c r="N30" i="6"/>
  <c r="T35" i="4"/>
  <c r="S35" i="4"/>
  <c r="B37" i="6"/>
  <c r="C37" i="6"/>
  <c r="K34" i="6"/>
  <c r="L34" i="6"/>
  <c r="L7" i="6"/>
  <c r="K7" i="6"/>
  <c r="F9" i="6"/>
  <c r="E9" i="6"/>
  <c r="F11" i="6"/>
  <c r="E11" i="6"/>
  <c r="F13" i="6"/>
  <c r="E13" i="6"/>
  <c r="L15" i="6"/>
  <c r="K15" i="6"/>
  <c r="L17" i="6"/>
  <c r="K17" i="6"/>
  <c r="F19" i="6"/>
  <c r="E19" i="6"/>
  <c r="F21" i="6"/>
  <c r="E21" i="6"/>
  <c r="L23" i="6"/>
  <c r="K23" i="6"/>
  <c r="L25" i="6"/>
  <c r="K25" i="6"/>
  <c r="B27" i="6"/>
  <c r="C27" i="6"/>
  <c r="L29" i="6"/>
  <c r="K29" i="6"/>
  <c r="B31" i="6"/>
  <c r="C31" i="6"/>
  <c r="L33" i="6"/>
  <c r="K33" i="6"/>
  <c r="S37" i="4"/>
  <c r="S12" i="4"/>
  <c r="T14" i="4"/>
  <c r="S17" i="4"/>
  <c r="S19" i="4"/>
  <c r="S21" i="4"/>
  <c r="S23" i="4"/>
  <c r="S25" i="4"/>
  <c r="S27" i="4"/>
  <c r="S29" i="4"/>
  <c r="S31" i="4"/>
  <c r="T36" i="4"/>
  <c r="T34" i="4"/>
  <c r="T33" i="4"/>
  <c r="S4" i="4"/>
  <c r="S5" i="4"/>
  <c r="T6" i="4"/>
  <c r="S8" i="4"/>
  <c r="T9" i="4"/>
  <c r="T11" i="4"/>
  <c r="N21" i="6" l="1"/>
  <c r="O21" i="6"/>
  <c r="O7" i="6"/>
  <c r="N7" i="6"/>
  <c r="O6" i="6"/>
  <c r="N6" i="6"/>
  <c r="O32" i="6"/>
  <c r="N32" i="6"/>
  <c r="L5" i="6"/>
  <c r="K5" i="6"/>
  <c r="E14" i="6"/>
  <c r="F14" i="6"/>
  <c r="K6" i="6"/>
  <c r="L6" i="6"/>
  <c r="O28" i="6"/>
  <c r="N28" i="6"/>
  <c r="O8" i="6"/>
  <c r="N8" i="6"/>
  <c r="K24" i="6"/>
  <c r="L24" i="6"/>
  <c r="K20" i="6"/>
  <c r="L20" i="6"/>
  <c r="K16" i="6"/>
  <c r="L16" i="6"/>
  <c r="K12" i="6"/>
  <c r="L12" i="6"/>
  <c r="E8" i="6"/>
  <c r="F8" i="6"/>
  <c r="F31" i="6"/>
  <c r="E31" i="6"/>
  <c r="F37" i="6"/>
  <c r="E37" i="6"/>
  <c r="E36" i="6"/>
  <c r="F36" i="6"/>
  <c r="L21" i="6"/>
  <c r="K21" i="6"/>
  <c r="L13" i="6"/>
  <c r="K13" i="6"/>
  <c r="L9" i="6"/>
  <c r="K9" i="6"/>
  <c r="O36" i="6"/>
  <c r="N36" i="6"/>
  <c r="N39" i="6"/>
  <c r="O39" i="6"/>
  <c r="F29" i="6"/>
  <c r="E29" i="6"/>
  <c r="E32" i="6"/>
  <c r="F32" i="6"/>
  <c r="E28" i="6"/>
  <c r="F28" i="6"/>
  <c r="F39" i="6"/>
  <c r="E39" i="6"/>
  <c r="S38" i="4"/>
  <c r="T38" i="4"/>
  <c r="O14" i="6"/>
  <c r="N14" i="6"/>
  <c r="K22" i="6"/>
  <c r="L22" i="6"/>
  <c r="K18" i="6"/>
  <c r="L18" i="6"/>
  <c r="K10" i="6"/>
  <c r="L10" i="6"/>
  <c r="F27" i="6"/>
  <c r="E27" i="6"/>
  <c r="F35" i="6"/>
  <c r="E35" i="6"/>
  <c r="E38" i="6"/>
  <c r="F38" i="6"/>
  <c r="L19" i="6"/>
  <c r="K19" i="6"/>
  <c r="L11" i="6"/>
  <c r="K11" i="6"/>
  <c r="N35" i="6"/>
  <c r="O35" i="6"/>
  <c r="O38" i="6"/>
  <c r="N38" i="6"/>
  <c r="F33" i="6"/>
  <c r="E33" i="6"/>
  <c r="E34" i="6"/>
  <c r="F34" i="6"/>
  <c r="E30" i="6"/>
  <c r="F30" i="6"/>
  <c r="E26" i="6"/>
  <c r="F26" i="6"/>
  <c r="R38" i="4"/>
  <c r="U38" i="4" l="1"/>
</calcChain>
</file>

<file path=xl/sharedStrings.xml><?xml version="1.0" encoding="utf-8"?>
<sst xmlns="http://schemas.openxmlformats.org/spreadsheetml/2006/main" count="70" uniqueCount="57">
  <si>
    <t>Navn</t>
  </si>
  <si>
    <t>Elevmappe</t>
  </si>
  <si>
    <t>001</t>
  </si>
  <si>
    <t>002</t>
  </si>
  <si>
    <t>003</t>
  </si>
  <si>
    <t>004</t>
  </si>
  <si>
    <t>006</t>
  </si>
  <si>
    <t>007</t>
  </si>
  <si>
    <t>008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</si>
  <si>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</si>
  <si>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</si>
  <si>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</si>
  <si>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</si>
  <si>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</si>
  <si>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</si>
  <si>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</si>
  <si>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</si>
  <si>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</si>
  <si>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</si>
  <si>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</si>
  <si>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</si>
  <si>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</si>
  <si>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</si>
  <si>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</si>
  <si>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</si>
  <si>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</si>
  <si>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</si>
  <si>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</si>
  <si>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</si>
  <si>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</si>
  <si>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 xml:space="preserve">  Cpr.nr.</t>
  </si>
  <si>
    <t>Samlet</t>
  </si>
  <si>
    <t>Læringsparametre (klik på overskrift)</t>
  </si>
  <si>
    <t>Personlige/sociale parametre (klik på overskrift)</t>
  </si>
  <si>
    <t>Screening</t>
  </si>
  <si>
    <t>Totalskema.</t>
  </si>
  <si>
    <t>031</t>
  </si>
  <si>
    <t>032</t>
  </si>
  <si>
    <t>033</t>
  </si>
  <si>
    <t>034</t>
  </si>
  <si>
    <t>035</t>
  </si>
  <si>
    <t>Kontaktlærer</t>
  </si>
  <si>
    <t>Afdeling</t>
  </si>
  <si>
    <t>Struktur og handle</t>
  </si>
  <si>
    <t>Opmærksomheds pædagogik</t>
  </si>
  <si>
    <t>At huske bedre – hukommelse</t>
  </si>
  <si>
    <t>Risikoindikatorer</t>
  </si>
  <si>
    <t>stærkt udadreagerende persontræk</t>
  </si>
  <si>
    <t>udadreagerende persontræk</t>
  </si>
  <si>
    <t>neutrale persontræk</t>
  </si>
  <si>
    <t>moderate neurotiske træk</t>
  </si>
  <si>
    <t>stærke neurotiske træk</t>
  </si>
  <si>
    <t>2a</t>
  </si>
  <si>
    <t>3a</t>
  </si>
  <si>
    <t>Gruppedynamik</t>
  </si>
  <si>
    <t>009</t>
  </si>
  <si>
    <t>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</si>
</sst>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3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49" fontId="0" fillId="0" borderId="1" xfId="0" applyNumberFormat="1" applyBorder="1"/>
    <xf numFmtId="0" fontId="3" fillId="0" borderId="0" xfId="0" applyFont="1" applyAlignment="1">
      <alignment horizontal="right"/>
    </xf>
    <xf numFmtId="0" fontId="3" fillId="0" borderId="0" xfId="0" applyFont="1"/>
    <xf numFmtId="0" fontId="7" fillId="2" borderId="2" xfId="0" applyFont="1" applyFill="1" applyBorder="1"/>
    <xf numFmtId="165" fontId="7" fillId="2" borderId="3" xfId="1" applyNumberFormat="1" applyFont="1" applyFill="1" applyBorder="1" applyAlignment="1">
      <alignment horizontal="center"/>
    </xf>
    <xf numFmtId="0" fontId="8" fillId="3" borderId="3" xfId="0" applyFont="1" applyFill="1" applyBorder="1"/>
    <xf numFmtId="0" fontId="3" fillId="4" borderId="4" xfId="0" applyFont="1" applyFill="1" applyBorder="1"/>
    <xf numFmtId="0" fontId="0" fillId="0" borderId="0" xfId="0" applyFill="1" applyBorder="1"/>
    <xf numFmtId="0" fontId="9" fillId="2" borderId="5" xfId="0" applyFont="1" applyFill="1" applyBorder="1"/>
    <xf numFmtId="165" fontId="9" fillId="2" borderId="4" xfId="1" applyNumberFormat="1" applyFont="1" applyFill="1" applyBorder="1" applyAlignment="1">
      <alignment horizontal="center"/>
    </xf>
    <xf numFmtId="165" fontId="0" fillId="2" borderId="4" xfId="0" applyNumberFormat="1" applyFill="1" applyBorder="1"/>
    <xf numFmtId="0" fontId="3" fillId="4" borderId="6" xfId="0" applyFont="1" applyFill="1" applyBorder="1" applyAlignment="1"/>
    <xf numFmtId="9" fontId="4" fillId="2" borderId="7" xfId="0" applyNumberFormat="1" applyFont="1" applyFill="1" applyBorder="1" applyAlignment="1">
      <alignment horizontal="center"/>
    </xf>
    <xf numFmtId="9" fontId="5" fillId="2" borderId="7" xfId="0" applyNumberFormat="1" applyFont="1" applyFill="1" applyBorder="1" applyAlignment="1">
      <alignment horizontal="center"/>
    </xf>
    <xf numFmtId="9" fontId="5" fillId="2" borderId="8" xfId="0" applyNumberFormat="1" applyFont="1" applyFill="1" applyBorder="1" applyAlignment="1">
      <alignment horizontal="center"/>
    </xf>
    <xf numFmtId="165" fontId="3" fillId="2" borderId="9" xfId="1" applyNumberFormat="1" applyFont="1" applyFill="1" applyBorder="1" applyAlignment="1">
      <alignment horizontal="center"/>
    </xf>
    <xf numFmtId="49" fontId="0" fillId="0" borderId="11" xfId="0" applyNumberFormat="1" applyBorder="1" applyAlignment="1">
      <alignment horizontal="left"/>
    </xf>
    <xf numFmtId="49" fontId="0" fillId="0" borderId="12" xfId="0" applyNumberFormat="1" applyBorder="1"/>
    <xf numFmtId="49" fontId="0" fillId="0" borderId="13" xfId="0" applyNumberFormat="1" applyBorder="1"/>
    <xf numFmtId="49" fontId="0" fillId="0" borderId="14" xfId="0" applyNumberFormat="1" applyBorder="1"/>
    <xf numFmtId="9" fontId="10" fillId="5" borderId="15" xfId="4" applyFont="1" applyFill="1" applyBorder="1" applyAlignment="1">
      <alignment horizontal="right"/>
    </xf>
    <xf numFmtId="9" fontId="10" fillId="5" borderId="7" xfId="4" applyFont="1" applyFill="1" applyBorder="1" applyAlignment="1">
      <alignment horizontal="right"/>
    </xf>
    <xf numFmtId="0" fontId="0" fillId="0" borderId="0" xfId="0" applyBorder="1"/>
    <xf numFmtId="165" fontId="4" fillId="2" borderId="16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0" xfId="0" applyFont="1" applyBorder="1"/>
    <xf numFmtId="0" fontId="3" fillId="0" borderId="4" xfId="3" applyFont="1" applyBorder="1"/>
    <xf numFmtId="0" fontId="6" fillId="0" borderId="17" xfId="2" quotePrefix="1" applyBorder="1" applyAlignment="1" applyProtection="1">
      <alignment horizontal="right"/>
    </xf>
    <xf numFmtId="0" fontId="12" fillId="0" borderId="18" xfId="0" applyFont="1" applyBorder="1" applyAlignment="1">
      <alignment horizontal="right"/>
    </xf>
    <xf numFmtId="0" fontId="11" fillId="0" borderId="0" xfId="0" applyFont="1"/>
    <xf numFmtId="0" fontId="12" fillId="0" borderId="3" xfId="0" applyFont="1" applyBorder="1" applyAlignment="1"/>
    <xf numFmtId="0" fontId="12" fillId="0" borderId="19" xfId="0" applyFont="1" applyBorder="1" applyAlignment="1"/>
    <xf numFmtId="0" fontId="12" fillId="0" borderId="20" xfId="0" applyFont="1" applyBorder="1" applyAlignment="1"/>
    <xf numFmtId="0" fontId="11" fillId="0" borderId="21" xfId="0" applyFont="1" applyBorder="1" applyAlignment="1"/>
    <xf numFmtId="0" fontId="11" fillId="0" borderId="22" xfId="0" applyFont="1" applyBorder="1" applyAlignment="1"/>
    <xf numFmtId="0" fontId="6" fillId="0" borderId="23" xfId="2" quotePrefix="1" applyBorder="1" applyAlignment="1" applyProtection="1">
      <alignment horizontal="right"/>
    </xf>
    <xf numFmtId="0" fontId="3" fillId="0" borderId="4" xfId="3" applyFont="1" applyBorder="1" applyAlignment="1">
      <alignment horizontal="left"/>
    </xf>
    <xf numFmtId="0" fontId="6" fillId="0" borderId="16" xfId="2" applyBorder="1" applyAlignment="1" applyProtection="1">
      <alignment horizontal="center" wrapText="1"/>
    </xf>
    <xf numFmtId="0" fontId="3" fillId="0" borderId="24" xfId="3" applyFont="1" applyBorder="1" applyAlignment="1">
      <alignment wrapText="1"/>
    </xf>
    <xf numFmtId="0" fontId="3" fillId="3" borderId="25" xfId="0" applyFont="1" applyFill="1" applyBorder="1" applyAlignment="1">
      <alignment wrapText="1"/>
    </xf>
    <xf numFmtId="0" fontId="3" fillId="4" borderId="25" xfId="0" applyFont="1" applyFill="1" applyBorder="1" applyAlignment="1">
      <alignment wrapText="1"/>
    </xf>
    <xf numFmtId="0" fontId="1" fillId="0" borderId="0" xfId="0" applyFont="1"/>
    <xf numFmtId="164" fontId="0" fillId="0" borderId="0" xfId="1" applyFont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1" xfId="0" applyBorder="1"/>
    <xf numFmtId="0" fontId="0" fillId="0" borderId="22" xfId="0" applyBorder="1"/>
    <xf numFmtId="0" fontId="3" fillId="0" borderId="21" xfId="0" applyFont="1" applyBorder="1"/>
    <xf numFmtId="0" fontId="3" fillId="0" borderId="22" xfId="0" applyFont="1" applyBorder="1"/>
    <xf numFmtId="0" fontId="14" fillId="0" borderId="0" xfId="0" applyFont="1" applyBorder="1" applyAlignment="1"/>
    <xf numFmtId="0" fontId="1" fillId="0" borderId="0" xfId="0" applyFont="1" applyBorder="1"/>
    <xf numFmtId="49" fontId="1" fillId="0" borderId="12" xfId="0" applyNumberFormat="1" applyFont="1" applyBorder="1"/>
    <xf numFmtId="9" fontId="11" fillId="0" borderId="1" xfId="4" applyFont="1" applyBorder="1" applyAlignment="1">
      <alignment horizontal="center"/>
    </xf>
    <xf numFmtId="49" fontId="1" fillId="0" borderId="11" xfId="0" applyNumberFormat="1" applyFont="1" applyBorder="1" applyAlignment="1">
      <alignment horizontal="left"/>
    </xf>
    <xf numFmtId="49" fontId="1" fillId="0" borderId="10" xfId="0" applyNumberFormat="1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11" fillId="0" borderId="26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13" fillId="0" borderId="0" xfId="0" applyFont="1" applyAlignment="1">
      <alignment horizontal="center"/>
    </xf>
  </cellXfs>
  <cellStyles count="5">
    <cellStyle name="Komma" xfId="1" builtinId="3"/>
    <cellStyle name="Link" xfId="2" builtinId="8"/>
    <cellStyle name="Normal" xfId="0" builtinId="0"/>
    <cellStyle name="Normal_Ark1" xfId="3"/>
    <cellStyle name="Procent" xfId="4" builtinId="5"/>
  </cellStyles>
  <dxfs count="45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1/PAS-screening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010/PAS-screening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011/PAS-screening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012/PAS-screening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013/PAS-screening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014/PAS-screening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015/PAS-screening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016/PAS-screening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017/PAS-screening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018/PAS-screening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019/PAS-screen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2/PAS-screening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020/PAS-screening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021/PAS-screening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022/PAS-screening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023/PAS-screening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024/PAS-screening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025/PAS-screening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026/PAS-screening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027/PAS-screening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028/PAS-screening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029/PAS-screeni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03/PAS-screening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030/PAS-screening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031/PAS-screening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032/PAS-screening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033/PAS-screening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034/PAS-screening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035/PAS-screenin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04/PAS-screeni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05/PAS-screening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06/PAS-screenin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07/PAS-screening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008/PAS-screening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009/PAS-screen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/>
      <sheetData sheetId="1"/>
      <sheetData sheetId="2"/>
      <sheetData sheetId="3">
        <row r="5"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1">
          <cell r="D11"/>
        </row>
        <row r="13">
          <cell r="D13"/>
        </row>
        <row r="16">
          <cell r="D16"/>
        </row>
        <row r="17">
          <cell r="D17"/>
        </row>
      </sheetData>
      <sheetData sheetId="1"/>
      <sheetData sheetId="2"/>
      <sheetData sheetId="3">
        <row r="5">
          <cell r="B5"/>
          <cell r="C5">
            <v>0</v>
          </cell>
        </row>
        <row r="10">
          <cell r="C10">
            <v>0</v>
          </cell>
        </row>
        <row r="15">
          <cell r="C15">
            <v>2.6315789473684209E-2</v>
          </cell>
        </row>
        <row r="20">
          <cell r="C20">
            <v>1.7543859649122806E-2</v>
          </cell>
        </row>
      </sheetData>
      <sheetData sheetId="4">
        <row r="10">
          <cell r="F10">
            <v>4.7619047619047616E-2</v>
          </cell>
        </row>
        <row r="19">
          <cell r="F19">
            <v>0</v>
          </cell>
        </row>
        <row r="28">
          <cell r="F28">
            <v>2.7777777777777776E-2</v>
          </cell>
        </row>
        <row r="37">
          <cell r="F37">
            <v>0</v>
          </cell>
        </row>
        <row r="45">
          <cell r="F45">
            <v>3.5714285714285712E-2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004\PAS-screening.xlsx" TargetMode="External"/><Relationship Id="rId18" Type="http://schemas.openxmlformats.org/officeDocument/2006/relationships/hyperlink" Target="015\PAS-screening.xlsx" TargetMode="External"/><Relationship Id="rId26" Type="http://schemas.openxmlformats.org/officeDocument/2006/relationships/hyperlink" Target="023\PAS-screening.xlsx" TargetMode="External"/><Relationship Id="rId39" Type="http://schemas.openxmlformats.org/officeDocument/2006/relationships/hyperlink" Target="005\PAS-screening.xlsx" TargetMode="External"/><Relationship Id="rId21" Type="http://schemas.openxmlformats.org/officeDocument/2006/relationships/hyperlink" Target="018\PAS-screening.xlsx" TargetMode="External"/><Relationship Id="rId34" Type="http://schemas.openxmlformats.org/officeDocument/2006/relationships/hyperlink" Target="031\PAS-screening.xlsx" TargetMode="External"/><Relationship Id="rId42" Type="http://schemas.openxmlformats.org/officeDocument/2006/relationships/hyperlink" Target="010\PAS-screening.xlsx" TargetMode="External"/><Relationship Id="rId7" Type="http://schemas.openxmlformats.org/officeDocument/2006/relationships/hyperlink" Target="neutrale%20persontr&#230;k.doc" TargetMode="External"/><Relationship Id="rId2" Type="http://schemas.openxmlformats.org/officeDocument/2006/relationships/hyperlink" Target="Opm&#230;rksomheds%20p&#230;dagogik.doc" TargetMode="External"/><Relationship Id="rId16" Type="http://schemas.openxmlformats.org/officeDocument/2006/relationships/hyperlink" Target="013\PAS-screening.xlsx" TargetMode="External"/><Relationship Id="rId29" Type="http://schemas.openxmlformats.org/officeDocument/2006/relationships/hyperlink" Target="026\PAS-screening.xlsx" TargetMode="External"/><Relationship Id="rId1" Type="http://schemas.openxmlformats.org/officeDocument/2006/relationships/hyperlink" Target="At%20holde%20struktur%20og%20handle.doc" TargetMode="External"/><Relationship Id="rId6" Type="http://schemas.openxmlformats.org/officeDocument/2006/relationships/hyperlink" Target="udadreagerende%20persontr&#230;k.doc" TargetMode="External"/><Relationship Id="rId11" Type="http://schemas.openxmlformats.org/officeDocument/2006/relationships/hyperlink" Target="002\PAS-screening.xlsx" TargetMode="External"/><Relationship Id="rId24" Type="http://schemas.openxmlformats.org/officeDocument/2006/relationships/hyperlink" Target="021\PAS-screening.xlsx" TargetMode="External"/><Relationship Id="rId32" Type="http://schemas.openxmlformats.org/officeDocument/2006/relationships/hyperlink" Target="029\PAS-screening.xlsx" TargetMode="External"/><Relationship Id="rId37" Type="http://schemas.openxmlformats.org/officeDocument/2006/relationships/hyperlink" Target="033\PAS-screening.xlsx" TargetMode="External"/><Relationship Id="rId40" Type="http://schemas.openxmlformats.org/officeDocument/2006/relationships/hyperlink" Target="009\PAS-screening.xlsx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st&#230;rkt%20udadreagerende%20persontr&#230;k.doc" TargetMode="External"/><Relationship Id="rId15" Type="http://schemas.openxmlformats.org/officeDocument/2006/relationships/hyperlink" Target="012\PAS-screening.xlsx" TargetMode="External"/><Relationship Id="rId23" Type="http://schemas.openxmlformats.org/officeDocument/2006/relationships/hyperlink" Target="020\PAS-screening.xlsx" TargetMode="External"/><Relationship Id="rId28" Type="http://schemas.openxmlformats.org/officeDocument/2006/relationships/hyperlink" Target="025\PAS-screening.xlsx" TargetMode="External"/><Relationship Id="rId36" Type="http://schemas.openxmlformats.org/officeDocument/2006/relationships/hyperlink" Target="032\PAS-screening.xlsx" TargetMode="External"/><Relationship Id="rId10" Type="http://schemas.openxmlformats.org/officeDocument/2006/relationships/hyperlink" Target="001\PAS-screening.xlsx" TargetMode="External"/><Relationship Id="rId19" Type="http://schemas.openxmlformats.org/officeDocument/2006/relationships/hyperlink" Target="016\PAS-screening.xlsx" TargetMode="External"/><Relationship Id="rId31" Type="http://schemas.openxmlformats.org/officeDocument/2006/relationships/hyperlink" Target="028\PAS-screening.xlsx" TargetMode="External"/><Relationship Id="rId44" Type="http://schemas.openxmlformats.org/officeDocument/2006/relationships/hyperlink" Target="008\PAS-screening.xlsx" TargetMode="External"/><Relationship Id="rId4" Type="http://schemas.openxmlformats.org/officeDocument/2006/relationships/hyperlink" Target="Risikoindikatorer.doc" TargetMode="External"/><Relationship Id="rId9" Type="http://schemas.openxmlformats.org/officeDocument/2006/relationships/hyperlink" Target="st&#230;rke%20neurotiske%20tr&#230;k.doc" TargetMode="External"/><Relationship Id="rId14" Type="http://schemas.openxmlformats.org/officeDocument/2006/relationships/hyperlink" Target="011\PAS-screening.xlsx" TargetMode="External"/><Relationship Id="rId22" Type="http://schemas.openxmlformats.org/officeDocument/2006/relationships/hyperlink" Target="019\PAS-screening.xlsx" TargetMode="External"/><Relationship Id="rId27" Type="http://schemas.openxmlformats.org/officeDocument/2006/relationships/hyperlink" Target="024\PAS-screening.xlsx" TargetMode="External"/><Relationship Id="rId30" Type="http://schemas.openxmlformats.org/officeDocument/2006/relationships/hyperlink" Target="027\PAS-screening.xlsx" TargetMode="External"/><Relationship Id="rId35" Type="http://schemas.openxmlformats.org/officeDocument/2006/relationships/hyperlink" Target="030\PAS-screening.xlsx" TargetMode="External"/><Relationship Id="rId43" Type="http://schemas.openxmlformats.org/officeDocument/2006/relationships/hyperlink" Target="007\PAS-screening.xlsx" TargetMode="External"/><Relationship Id="rId8" Type="http://schemas.openxmlformats.org/officeDocument/2006/relationships/hyperlink" Target="moderate%20neurotiske%20tr&#230;k.doc" TargetMode="External"/><Relationship Id="rId3" Type="http://schemas.openxmlformats.org/officeDocument/2006/relationships/hyperlink" Target="At%20huske%20bedre%20%20hukommelse.doc" TargetMode="External"/><Relationship Id="rId12" Type="http://schemas.openxmlformats.org/officeDocument/2006/relationships/hyperlink" Target="003\PAS-screening.xlsx" TargetMode="External"/><Relationship Id="rId17" Type="http://schemas.openxmlformats.org/officeDocument/2006/relationships/hyperlink" Target="014\PAS-screening.xlsx" TargetMode="External"/><Relationship Id="rId25" Type="http://schemas.openxmlformats.org/officeDocument/2006/relationships/hyperlink" Target="022\PAS-screening.xlsx" TargetMode="External"/><Relationship Id="rId33" Type="http://schemas.openxmlformats.org/officeDocument/2006/relationships/hyperlink" Target="035\PAS-screening.xlsx" TargetMode="External"/><Relationship Id="rId38" Type="http://schemas.openxmlformats.org/officeDocument/2006/relationships/hyperlink" Target="034\PAS-screening.xlsx" TargetMode="External"/><Relationship Id="rId20" Type="http://schemas.openxmlformats.org/officeDocument/2006/relationships/hyperlink" Target="017\PAS-screening.xlsx" TargetMode="External"/><Relationship Id="rId41" Type="http://schemas.openxmlformats.org/officeDocument/2006/relationships/hyperlink" Target="006\PAS-screening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"/>
  <dimension ref="A1:AQ38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3" sqref="G3"/>
    </sheetView>
  </sheetViews>
  <sheetFormatPr defaultRowHeight="17.100000000000001" customHeight="1" outlineLevelCol="1" x14ac:dyDescent="0.2"/>
  <cols>
    <col min="1" max="1" width="11.42578125" style="2" customWidth="1"/>
    <col min="2" max="2" width="19" bestFit="1" customWidth="1"/>
    <col min="3" max="3" width="11.5703125" bestFit="1" customWidth="1"/>
    <col min="4" max="4" width="14.140625" customWidth="1"/>
    <col min="5" max="5" width="10.85546875" customWidth="1"/>
    <col min="6" max="6" width="16.5703125" customWidth="1"/>
    <col min="7" max="7" width="9.7109375" customWidth="1"/>
    <col min="8" max="9" width="16.5703125" bestFit="1" customWidth="1"/>
    <col min="12" max="12" width="10.42578125" customWidth="1"/>
    <col min="13" max="13" width="10.140625" customWidth="1"/>
    <col min="14" max="14" width="10.42578125" customWidth="1"/>
    <col min="15" max="16" width="9.85546875" customWidth="1"/>
    <col min="22" max="26" width="9.140625" customWidth="1" outlineLevel="1"/>
    <col min="32" max="32" width="32.7109375" bestFit="1" customWidth="1"/>
  </cols>
  <sheetData>
    <row r="1" spans="1:43" ht="17.100000000000001" customHeight="1" thickBot="1" x14ac:dyDescent="0.3">
      <c r="A1" s="31" t="s">
        <v>34</v>
      </c>
      <c r="B1" s="60" t="s">
        <v>35</v>
      </c>
      <c r="C1" s="61"/>
      <c r="D1" s="62"/>
      <c r="E1" s="63"/>
      <c r="F1" s="33" t="s">
        <v>32</v>
      </c>
      <c r="G1" s="34"/>
      <c r="H1" s="34"/>
      <c r="I1" s="35"/>
      <c r="J1" s="36"/>
      <c r="K1" s="37"/>
      <c r="L1" s="33" t="s">
        <v>33</v>
      </c>
      <c r="M1" s="34"/>
      <c r="N1" s="34"/>
      <c r="O1" s="34"/>
      <c r="P1" s="35"/>
      <c r="Q1" s="32"/>
      <c r="R1" s="32"/>
      <c r="S1" s="32"/>
      <c r="T1" s="32"/>
      <c r="AD1" s="23"/>
      <c r="AE1" s="23"/>
      <c r="AF1" s="23"/>
      <c r="AG1" s="23"/>
      <c r="AN1" s="44"/>
      <c r="AQ1" s="44"/>
    </row>
    <row r="2" spans="1:43" s="3" customFormat="1" ht="59.25" customHeight="1" thickBot="1" x14ac:dyDescent="0.25">
      <c r="A2" s="27" t="s">
        <v>1</v>
      </c>
      <c r="B2" s="28" t="s">
        <v>0</v>
      </c>
      <c r="C2" s="29" t="s">
        <v>30</v>
      </c>
      <c r="D2" s="39" t="s">
        <v>41</v>
      </c>
      <c r="E2" s="41" t="s">
        <v>42</v>
      </c>
      <c r="F2" s="40" t="s">
        <v>43</v>
      </c>
      <c r="G2" s="40" t="s">
        <v>44</v>
      </c>
      <c r="H2" s="40" t="s">
        <v>45</v>
      </c>
      <c r="I2" s="40" t="s">
        <v>46</v>
      </c>
      <c r="J2" s="42"/>
      <c r="K2" s="43"/>
      <c r="L2" s="40" t="s">
        <v>47</v>
      </c>
      <c r="M2" s="40" t="s">
        <v>48</v>
      </c>
      <c r="N2" s="40" t="s">
        <v>49</v>
      </c>
      <c r="O2" s="40" t="s">
        <v>50</v>
      </c>
      <c r="P2" s="40" t="s">
        <v>51</v>
      </c>
      <c r="Q2" s="42"/>
      <c r="R2" s="12"/>
      <c r="S2" s="6" t="s">
        <v>31</v>
      </c>
      <c r="T2" s="7" t="s">
        <v>31</v>
      </c>
      <c r="V2" s="3">
        <v>1</v>
      </c>
      <c r="W2" s="3">
        <v>2</v>
      </c>
      <c r="X2" s="3">
        <v>3</v>
      </c>
      <c r="Y2" s="3" t="s">
        <v>52</v>
      </c>
      <c r="Z2" s="3" t="s">
        <v>53</v>
      </c>
      <c r="AD2" s="28"/>
      <c r="AE2" s="55"/>
      <c r="AF2" s="55"/>
      <c r="AG2" s="28"/>
    </row>
    <row r="3" spans="1:43" ht="17.100000000000001" customHeight="1" thickBot="1" x14ac:dyDescent="0.25">
      <c r="A3" s="30" t="s">
        <v>2</v>
      </c>
      <c r="B3" s="59">
        <f>[1]Spørgeskema!$D$11</f>
        <v>0</v>
      </c>
      <c r="C3" s="18">
        <f>[1]Spørgeskema!$D$13</f>
        <v>0</v>
      </c>
      <c r="D3" s="56">
        <f>[1]Spørgeskema!$D$17</f>
        <v>0</v>
      </c>
      <c r="E3" s="19">
        <f>[1]Spørgeskema!$D$16</f>
        <v>0</v>
      </c>
      <c r="F3" s="21">
        <f>'[1]RES-Læring'!$C$5</f>
        <v>0</v>
      </c>
      <c r="G3" s="22">
        <f>'[1]RES-Læring'!$C$10</f>
        <v>0</v>
      </c>
      <c r="H3" s="22">
        <f>'[1]RES-Læring'!$C$15</f>
        <v>2.6315789473684209E-2</v>
      </c>
      <c r="I3" s="22">
        <f>'[1]RES-Læring'!$C$20</f>
        <v>1.7543859649122806E-2</v>
      </c>
      <c r="J3" s="13" t="str">
        <f>IF(OR(F3&gt;45%,G3&gt;37%,G3&lt;10%,H3&gt;45%,H3&lt;15%,I3&gt;35%,I3&lt;5%),"OBS!","")</f>
        <v>OBS!</v>
      </c>
      <c r="K3" s="14" t="str">
        <f>IF(J3="",IF(OR(F3&gt;27%,G3&gt;26%,H3&gt;35%,H3&lt;20%,I3&gt;26%,I3&lt;10%),"OBS!",""),"")</f>
        <v/>
      </c>
      <c r="L3" s="57">
        <f>'[1]RES-Pers'!$F$10</f>
        <v>4.7619047619047616E-2</v>
      </c>
      <c r="M3" s="57">
        <f>'[1]RES-Pers'!$F$19</f>
        <v>0</v>
      </c>
      <c r="N3" s="57">
        <f>'[1]RES-Pers'!$F$28</f>
        <v>2.7777777777777776E-2</v>
      </c>
      <c r="O3" s="57">
        <f>'[1]RES-Pers'!$F$37</f>
        <v>0</v>
      </c>
      <c r="P3" s="57">
        <f>'[1]RES-Pers'!$F$45</f>
        <v>3.5714285714285712E-2</v>
      </c>
      <c r="Q3" s="13" t="str">
        <f>IF(OR(L3&gt;51%,L3&lt;10%,M3&gt;45%,M3&lt;10%,N3&gt;45%,N3&lt;6%,O3&gt;65%,O3&lt;12%,P3&gt;52%,P3&lt;5%,),"OBS!","")</f>
        <v>OBS!</v>
      </c>
      <c r="R3" s="15" t="str">
        <f>IF(Q3="",IF(OR(L3&gt;38%,L3&lt;15%,M3&gt;36%,M3&lt;15%,N3&gt;32%,N3&lt;10%,O3&gt;47%,O3&lt;23%,P3&gt;40%,P3&lt;10%),"OBS!",""),"")</f>
        <v/>
      </c>
      <c r="S3" s="4" t="str">
        <f t="shared" ref="S3:S37" si="0">IF(OR(J3="OBS!",Q3="OBS!"),"OBS!","")</f>
        <v>OBS!</v>
      </c>
      <c r="T3" s="9" t="str">
        <f t="shared" ref="T3:T37" si="1">IF(OR(K3="OBS!",R3="OBS!"),"OBS!","")</f>
        <v/>
      </c>
      <c r="V3">
        <f>IF(AND(L3&lt;51%,L3&gt;10%,M3&lt;45%,M3&gt;10%,N3&lt;32%,N3&gt;10%,O3&lt;65%,O3&gt;12%,P3&lt;52%,P3&gt;5%),1,0)</f>
        <v>0</v>
      </c>
      <c r="W3">
        <f>IF(OR(AND(L3&lt;51%,L3&gt;10%,M3&lt;45%,M3&gt;10%,N3&lt;45%,N3&gt;6%,P3&lt;52%,P3&gt;5%,V3=0),AND(OR(P3&lt;5%,P3&gt;52%),AND(L3&lt;38%,L3&gt;15%),AND(M3&lt;45%,M3&gt;10%,N3&lt;45%,N3&gt;6%,V3=0))),1,0)</f>
        <v>0</v>
      </c>
      <c r="X3">
        <f>IF(AND(V3=0,W3=0,OR(M3&lt;15%,M3&gt;36%),OR(N3&lt;10%,N3&gt;32%),O3&lt;65%,O3&gt;12%,P3&lt;52%,P3&gt;5%),1,0)</f>
        <v>0</v>
      </c>
      <c r="Y3">
        <f>IF(AND(L3&lt;51%,L3&gt;10%,M3&lt;45%,M3&gt;10%,V3=0,W3=0,X3=0),1,0)</f>
        <v>0</v>
      </c>
      <c r="Z3">
        <f>IF(AND(V3=0,W3=0,X3=0,Y3=0),1,0)</f>
        <v>1</v>
      </c>
      <c r="AD3" s="23"/>
      <c r="AE3" s="23"/>
      <c r="AF3" s="23"/>
      <c r="AG3" s="23"/>
    </row>
    <row r="4" spans="1:43" ht="17.100000000000001" customHeight="1" thickBot="1" x14ac:dyDescent="0.25">
      <c r="A4" s="38" t="s">
        <v>3</v>
      </c>
      <c r="B4" s="17">
        <f>[2]Spørgeskema!$D$11</f>
        <v>0</v>
      </c>
      <c r="C4" s="1">
        <f>[2]Spørgeskema!$D$13</f>
        <v>0</v>
      </c>
      <c r="D4" s="1">
        <f>[2]Spørgeskema!$D$17</f>
        <v>0</v>
      </c>
      <c r="E4" s="20">
        <f>[2]Spørgeskema!$D$16</f>
        <v>0</v>
      </c>
      <c r="F4" s="21">
        <f>'[2]RES-Læring'!$C$5</f>
        <v>0</v>
      </c>
      <c r="G4" s="22">
        <f>'[2]RES-Læring'!$C$10</f>
        <v>0</v>
      </c>
      <c r="H4" s="22">
        <f>'[2]RES-Læring'!$C$15</f>
        <v>2.6315789473684209E-2</v>
      </c>
      <c r="I4" s="22">
        <f>'[2]RES-Læring'!$C$20</f>
        <v>1.7543859649122806E-2</v>
      </c>
      <c r="J4" s="13" t="str">
        <f t="shared" ref="J4:J37" si="2">IF(OR(F4&gt;45%,G4&gt;37%,G4&lt;10%,H4&gt;45%,H4&lt;15%,I4&gt;35%,I4&lt;5%),"OBS!","")</f>
        <v>OBS!</v>
      </c>
      <c r="K4" s="14" t="str">
        <f t="shared" ref="K4:K37" si="3">IF(J4="",IF(OR(F4&gt;27%,G4&gt;26%,H4&gt;35%,H4&lt;20%,I4&gt;26%,I4&lt;10%),"OBS!",""),"")</f>
        <v/>
      </c>
      <c r="L4" s="57">
        <f>'[2]RES-Pers'!$F$10</f>
        <v>4.7619047619047616E-2</v>
      </c>
      <c r="M4" s="57">
        <f>'[2]RES-Pers'!$F$19</f>
        <v>0</v>
      </c>
      <c r="N4" s="57">
        <f>'[2]RES-Pers'!$F$28</f>
        <v>2.7777777777777776E-2</v>
      </c>
      <c r="O4" s="57">
        <f>'[2]RES-Pers'!$F$37</f>
        <v>0</v>
      </c>
      <c r="P4" s="57">
        <f>'[2]RES-Pers'!$F$45</f>
        <v>3.5714285714285712E-2</v>
      </c>
      <c r="Q4" s="13" t="str">
        <f t="shared" ref="Q4:Q37" si="4">IF(OR(L4&gt;51%,L4&lt;10%,M4&gt;45%,M4&lt;10%,N4&gt;45%,N4&lt;6%,O4&gt;65%,O4&lt;12%,P4&gt;52%,P4&lt;5%,),"OBS!","")</f>
        <v>OBS!</v>
      </c>
      <c r="R4" s="15" t="str">
        <f t="shared" ref="R4:R37" si="5">IF(Q4="",IF(OR(L4&gt;38%,L4&lt;15%,M4&gt;36%,M4&lt;15%,N4&gt;32%,N4&lt;10%,O4&gt;47%,O4&lt;23%,P4&gt;40%,P4&lt;10%),"OBS!",""),"")</f>
        <v/>
      </c>
      <c r="S4" s="4" t="str">
        <f t="shared" si="0"/>
        <v>OBS!</v>
      </c>
      <c r="T4" s="9" t="str">
        <f t="shared" si="1"/>
        <v/>
      </c>
      <c r="V4">
        <f t="shared" ref="V4:V37" si="6">IF(AND(L4&lt;51%,L4&gt;10%,M4&lt;45%,M4&gt;10%,N4&lt;32%,N4&gt;10%,O4&lt;65%,O4&gt;12%,P4&lt;52%,P4&gt;5%),1,0)</f>
        <v>0</v>
      </c>
      <c r="W4">
        <f t="shared" ref="W4:W37" si="7">IF(OR(AND(L4&lt;51%,L4&gt;10%,M4&lt;45%,M4&gt;10%,N4&lt;45%,N4&gt;6%,P4&lt;52%,P4&gt;5%,V4=0),AND(OR(P4&lt;5%,P4&gt;52%),AND(L4&lt;38%,L4&gt;15%),AND(M4&lt;45%,M4&gt;10%,N4&lt;45%,N4&gt;6%,V4=0))),1,0)</f>
        <v>0</v>
      </c>
      <c r="X4">
        <f t="shared" ref="X4:X37" si="8">IF(AND(V4=0,W4=0,OR(M4&lt;15%,M4&gt;36%),OR(N4&lt;10%,N4&gt;32%),O4&lt;65%,O4&gt;12%,P4&lt;52%,P4&gt;5%),1,0)</f>
        <v>0</v>
      </c>
      <c r="Y4">
        <f t="shared" ref="Y4:Y37" si="9">IF(AND(L4&lt;51%,L4&gt;10%,M4&lt;45%,M4&gt;10%,V4=0,W4=0,X4=0),1,0)</f>
        <v>0</v>
      </c>
      <c r="Z4">
        <f t="shared" ref="Z4:Z37" si="10">IF(AND(V4=0,W4=0,X4=0,Y4=0),1,0)</f>
        <v>1</v>
      </c>
      <c r="AD4" s="23"/>
      <c r="AE4" s="23"/>
      <c r="AF4" s="23"/>
      <c r="AG4" s="23"/>
    </row>
    <row r="5" spans="1:43" ht="17.100000000000001" customHeight="1" thickBot="1" x14ac:dyDescent="0.25">
      <c r="A5" s="38" t="s">
        <v>4</v>
      </c>
      <c r="B5" s="17">
        <f>[3]Spørgeskema!$D$11</f>
        <v>0</v>
      </c>
      <c r="C5" s="1">
        <f>[3]Spørgeskema!$D$13</f>
        <v>0</v>
      </c>
      <c r="D5" s="1">
        <f>[3]Spørgeskema!$D$17</f>
        <v>0</v>
      </c>
      <c r="E5" s="20">
        <f>[3]Spørgeskema!$D$16</f>
        <v>0</v>
      </c>
      <c r="F5" s="21">
        <f>'[3]RES-Læring'!$C$5</f>
        <v>0</v>
      </c>
      <c r="G5" s="22">
        <f>'[3]RES-Læring'!$C$10</f>
        <v>0</v>
      </c>
      <c r="H5" s="22">
        <f>'[3]RES-Læring'!$C$15</f>
        <v>2.6315789473684209E-2</v>
      </c>
      <c r="I5" s="22">
        <f>'[3]RES-Læring'!$C$20</f>
        <v>1.7543859649122806E-2</v>
      </c>
      <c r="J5" s="13" t="str">
        <f t="shared" si="2"/>
        <v>OBS!</v>
      </c>
      <c r="K5" s="14" t="str">
        <f t="shared" si="3"/>
        <v/>
      </c>
      <c r="L5" s="57">
        <f>'[3]RES-Pers'!$F$10</f>
        <v>4.7619047619047616E-2</v>
      </c>
      <c r="M5" s="57">
        <f>'[3]RES-Pers'!$F$19</f>
        <v>0</v>
      </c>
      <c r="N5" s="57">
        <f>'[3]RES-Pers'!$F$28</f>
        <v>2.7777777777777776E-2</v>
      </c>
      <c r="O5" s="57">
        <f>'[3]RES-Pers'!$F$37</f>
        <v>0</v>
      </c>
      <c r="P5" s="57">
        <f>'[3]RES-Pers'!$F$45</f>
        <v>3.5714285714285712E-2</v>
      </c>
      <c r="Q5" s="13" t="str">
        <f t="shared" si="4"/>
        <v>OBS!</v>
      </c>
      <c r="R5" s="15" t="str">
        <f t="shared" si="5"/>
        <v/>
      </c>
      <c r="S5" s="4" t="str">
        <f t="shared" si="0"/>
        <v>OBS!</v>
      </c>
      <c r="T5" s="9" t="str">
        <f t="shared" si="1"/>
        <v/>
      </c>
      <c r="V5">
        <f t="shared" si="6"/>
        <v>0</v>
      </c>
      <c r="W5">
        <f t="shared" si="7"/>
        <v>0</v>
      </c>
      <c r="X5">
        <f t="shared" si="8"/>
        <v>0</v>
      </c>
      <c r="Y5">
        <f t="shared" si="9"/>
        <v>0</v>
      </c>
      <c r="Z5">
        <f t="shared" si="10"/>
        <v>1</v>
      </c>
      <c r="AD5" s="23"/>
      <c r="AE5" s="23"/>
      <c r="AF5" s="23"/>
      <c r="AG5" s="23"/>
    </row>
    <row r="6" spans="1:43" ht="17.100000000000001" customHeight="1" thickBot="1" x14ac:dyDescent="0.25">
      <c r="A6" s="38" t="s">
        <v>5</v>
      </c>
      <c r="B6" s="17">
        <f>[4]Spørgeskema!$D$11</f>
        <v>0</v>
      </c>
      <c r="C6" s="1">
        <f>[4]Spørgeskema!$D$13</f>
        <v>0</v>
      </c>
      <c r="D6" s="1">
        <f>[4]Spørgeskema!$D$17</f>
        <v>0</v>
      </c>
      <c r="E6" s="20">
        <f>[4]Spørgeskema!$D$16</f>
        <v>0</v>
      </c>
      <c r="F6" s="21">
        <f>'[4]RES-Læring'!$C$5</f>
        <v>0</v>
      </c>
      <c r="G6" s="22">
        <f>'[4]RES-Læring'!$C$10</f>
        <v>0</v>
      </c>
      <c r="H6" s="22">
        <f>'[4]RES-Læring'!$C$15</f>
        <v>2.6315789473684209E-2</v>
      </c>
      <c r="I6" s="22">
        <f>'[4]RES-Læring'!$C$20</f>
        <v>1.7543859649122806E-2</v>
      </c>
      <c r="J6" s="13" t="str">
        <f t="shared" si="2"/>
        <v>OBS!</v>
      </c>
      <c r="K6" s="14" t="str">
        <f t="shared" si="3"/>
        <v/>
      </c>
      <c r="L6" s="57">
        <f>'[4]RES-Pers'!$F$10</f>
        <v>4.7619047619047616E-2</v>
      </c>
      <c r="M6" s="57">
        <f>'[4]RES-Pers'!$F$19</f>
        <v>0</v>
      </c>
      <c r="N6" s="57">
        <f>'[4]RES-Pers'!$F$28</f>
        <v>2.7777777777777776E-2</v>
      </c>
      <c r="O6" s="57">
        <f>'[4]RES-Pers'!$F$37</f>
        <v>0</v>
      </c>
      <c r="P6" s="57">
        <f>'[4]RES-Pers'!$F$45</f>
        <v>3.5714285714285712E-2</v>
      </c>
      <c r="Q6" s="13" t="str">
        <f t="shared" si="4"/>
        <v>OBS!</v>
      </c>
      <c r="R6" s="15" t="str">
        <f t="shared" si="5"/>
        <v/>
      </c>
      <c r="S6" s="4" t="str">
        <f t="shared" si="0"/>
        <v>OBS!</v>
      </c>
      <c r="T6" s="9" t="str">
        <f t="shared" si="1"/>
        <v/>
      </c>
      <c r="V6">
        <f t="shared" si="6"/>
        <v>0</v>
      </c>
      <c r="W6">
        <f t="shared" si="7"/>
        <v>0</v>
      </c>
      <c r="X6">
        <f t="shared" si="8"/>
        <v>0</v>
      </c>
      <c r="Y6">
        <f t="shared" si="9"/>
        <v>0</v>
      </c>
      <c r="Z6">
        <f t="shared" si="10"/>
        <v>1</v>
      </c>
      <c r="AD6" s="23"/>
      <c r="AE6" s="23"/>
      <c r="AF6" s="23"/>
      <c r="AG6" s="23"/>
    </row>
    <row r="7" spans="1:43" ht="17.100000000000001" customHeight="1" thickBot="1" x14ac:dyDescent="0.25">
      <c r="A7" s="30" t="s">
        <v>56</v>
      </c>
      <c r="B7" s="58">
        <f>[5]Spørgeskema!$D$11</f>
        <v>0</v>
      </c>
      <c r="C7" s="1">
        <f>[5]Spørgeskema!$D$13</f>
        <v>0</v>
      </c>
      <c r="D7" s="1">
        <f>[5]Spørgeskema!$D$17</f>
        <v>0</v>
      </c>
      <c r="E7" s="20">
        <f>[5]Spørgeskema!$D$16</f>
        <v>0</v>
      </c>
      <c r="F7" s="21">
        <f>'[5]RES-Læring'!$C$5</f>
        <v>0</v>
      </c>
      <c r="G7" s="22">
        <f>'[5]RES-Læring'!$C$10</f>
        <v>0</v>
      </c>
      <c r="H7" s="22">
        <f>'[5]RES-Læring'!$C$15</f>
        <v>2.6315789473684209E-2</v>
      </c>
      <c r="I7" s="22">
        <f>'[5]RES-Læring'!$C$20</f>
        <v>1.7543859649122806E-2</v>
      </c>
      <c r="J7" s="13" t="str">
        <f t="shared" si="2"/>
        <v>OBS!</v>
      </c>
      <c r="K7" s="14" t="str">
        <f t="shared" si="3"/>
        <v/>
      </c>
      <c r="L7" s="57">
        <f>'[5]RES-Pers'!$F$10</f>
        <v>4.7619047619047616E-2</v>
      </c>
      <c r="M7" s="57">
        <f>'[5]RES-Pers'!$F$19</f>
        <v>0</v>
      </c>
      <c r="N7" s="57">
        <f>'[5]RES-Pers'!$F$28</f>
        <v>2.7777777777777776E-2</v>
      </c>
      <c r="O7" s="57">
        <f>'[5]RES-Pers'!$F$37</f>
        <v>0</v>
      </c>
      <c r="P7" s="57">
        <f>'[5]RES-Pers'!$F$45</f>
        <v>3.5714285714285712E-2</v>
      </c>
      <c r="Q7" s="13" t="str">
        <f t="shared" si="4"/>
        <v>OBS!</v>
      </c>
      <c r="R7" s="15" t="str">
        <f t="shared" si="5"/>
        <v/>
      </c>
      <c r="S7" s="4" t="str">
        <f t="shared" si="0"/>
        <v>OBS!</v>
      </c>
      <c r="T7" s="9" t="str">
        <f t="shared" si="1"/>
        <v/>
      </c>
      <c r="V7">
        <f t="shared" si="6"/>
        <v>0</v>
      </c>
      <c r="W7">
        <f t="shared" si="7"/>
        <v>0</v>
      </c>
      <c r="X7">
        <f t="shared" si="8"/>
        <v>0</v>
      </c>
      <c r="Y7">
        <f t="shared" si="9"/>
        <v>0</v>
      </c>
      <c r="Z7">
        <f t="shared" si="10"/>
        <v>1</v>
      </c>
      <c r="AD7" s="23"/>
      <c r="AE7" s="23"/>
      <c r="AF7" s="23"/>
      <c r="AG7" s="23"/>
    </row>
    <row r="8" spans="1:43" ht="17.100000000000001" customHeight="1" thickBot="1" x14ac:dyDescent="0.25">
      <c r="A8" s="38" t="s">
        <v>6</v>
      </c>
      <c r="B8" s="17">
        <f>[6]Spørgeskema!$D$11</f>
        <v>0</v>
      </c>
      <c r="C8" s="1">
        <f>[6]Spørgeskema!$D$13</f>
        <v>0</v>
      </c>
      <c r="D8" s="1">
        <f>[6]Spørgeskema!$D$17</f>
        <v>0</v>
      </c>
      <c r="E8" s="20">
        <f>[6]Spørgeskema!$D$16</f>
        <v>0</v>
      </c>
      <c r="F8" s="21">
        <f>'[6]RES-Læring'!$C$5</f>
        <v>0</v>
      </c>
      <c r="G8" s="22">
        <f>'[6]RES-Læring'!$C$10</f>
        <v>0</v>
      </c>
      <c r="H8" s="22">
        <f>'[6]RES-Læring'!$C$15</f>
        <v>2.6315789473684209E-2</v>
      </c>
      <c r="I8" s="22">
        <f>'[6]RES-Læring'!$C$20</f>
        <v>1.7543859649122806E-2</v>
      </c>
      <c r="J8" s="13" t="str">
        <f t="shared" si="2"/>
        <v>OBS!</v>
      </c>
      <c r="K8" s="14" t="str">
        <f t="shared" si="3"/>
        <v/>
      </c>
      <c r="L8" s="57">
        <f>'[6]RES-Pers'!$F$10</f>
        <v>4.7619047619047616E-2</v>
      </c>
      <c r="M8" s="57">
        <f>'[6]RES-Pers'!$F$19</f>
        <v>0</v>
      </c>
      <c r="N8" s="57">
        <f>'[6]RES-Pers'!$F$28</f>
        <v>2.7777777777777776E-2</v>
      </c>
      <c r="O8" s="57">
        <f>'[6]RES-Pers'!$F$37</f>
        <v>0</v>
      </c>
      <c r="P8" s="57">
        <f>'[6]RES-Pers'!$F$45</f>
        <v>3.5714285714285712E-2</v>
      </c>
      <c r="Q8" s="13" t="str">
        <f t="shared" si="4"/>
        <v>OBS!</v>
      </c>
      <c r="R8" s="15" t="str">
        <f t="shared" si="5"/>
        <v/>
      </c>
      <c r="S8" s="4" t="str">
        <f t="shared" si="0"/>
        <v>OBS!</v>
      </c>
      <c r="T8" s="9" t="str">
        <f t="shared" si="1"/>
        <v/>
      </c>
      <c r="V8">
        <f t="shared" si="6"/>
        <v>0</v>
      </c>
      <c r="W8">
        <f t="shared" si="7"/>
        <v>0</v>
      </c>
      <c r="X8">
        <f t="shared" si="8"/>
        <v>0</v>
      </c>
      <c r="Y8">
        <f t="shared" si="9"/>
        <v>0</v>
      </c>
      <c r="Z8">
        <f t="shared" si="10"/>
        <v>1</v>
      </c>
      <c r="AD8" s="23"/>
      <c r="AE8" s="23"/>
      <c r="AF8" s="23"/>
      <c r="AG8" s="23"/>
    </row>
    <row r="9" spans="1:43" ht="17.100000000000001" customHeight="1" thickBot="1" x14ac:dyDescent="0.25">
      <c r="A9" s="38" t="s">
        <v>7</v>
      </c>
      <c r="B9" s="17">
        <f>[7]Spørgeskema!$D$11</f>
        <v>0</v>
      </c>
      <c r="C9" s="1">
        <f>[7]Spørgeskema!$D$13</f>
        <v>0</v>
      </c>
      <c r="D9" s="1">
        <f>[7]Spørgeskema!$D$17</f>
        <v>0</v>
      </c>
      <c r="E9" s="20">
        <f>[7]Spørgeskema!$D$16</f>
        <v>0</v>
      </c>
      <c r="F9" s="21">
        <f>'[7]RES-Læring'!$C$5</f>
        <v>0</v>
      </c>
      <c r="G9" s="22">
        <f>'[7]RES-Læring'!$C$10</f>
        <v>0</v>
      </c>
      <c r="H9" s="22">
        <f>'[7]RES-Læring'!$C$15</f>
        <v>2.6315789473684209E-2</v>
      </c>
      <c r="I9" s="22">
        <f>'[7]RES-Læring'!$C$20</f>
        <v>1.7543859649122806E-2</v>
      </c>
      <c r="J9" s="13" t="str">
        <f t="shared" si="2"/>
        <v>OBS!</v>
      </c>
      <c r="K9" s="14" t="str">
        <f t="shared" si="3"/>
        <v/>
      </c>
      <c r="L9" s="57">
        <f>'[7]RES-Pers'!$F$10</f>
        <v>4.7619047619047616E-2</v>
      </c>
      <c r="M9" s="57">
        <f>'[7]RES-Pers'!$F$19</f>
        <v>0</v>
      </c>
      <c r="N9" s="57">
        <f>'[7]RES-Pers'!$F$28</f>
        <v>2.7777777777777776E-2</v>
      </c>
      <c r="O9" s="57">
        <f>'[7]RES-Pers'!$F$37</f>
        <v>0</v>
      </c>
      <c r="P9" s="57">
        <f>'[7]RES-Pers'!$F$45</f>
        <v>3.5714285714285712E-2</v>
      </c>
      <c r="Q9" s="13" t="str">
        <f t="shared" si="4"/>
        <v>OBS!</v>
      </c>
      <c r="R9" s="15" t="str">
        <f t="shared" si="5"/>
        <v/>
      </c>
      <c r="S9" s="4" t="str">
        <f t="shared" si="0"/>
        <v>OBS!</v>
      </c>
      <c r="T9" s="9" t="str">
        <f t="shared" si="1"/>
        <v/>
      </c>
      <c r="V9">
        <f t="shared" si="6"/>
        <v>0</v>
      </c>
      <c r="W9">
        <f t="shared" si="7"/>
        <v>0</v>
      </c>
      <c r="X9">
        <f t="shared" si="8"/>
        <v>0</v>
      </c>
      <c r="Y9">
        <f t="shared" si="9"/>
        <v>0</v>
      </c>
      <c r="Z9">
        <f t="shared" si="10"/>
        <v>1</v>
      </c>
      <c r="AD9" s="23"/>
      <c r="AE9" s="23"/>
      <c r="AF9" s="23"/>
      <c r="AG9" s="23"/>
    </row>
    <row r="10" spans="1:43" ht="17.100000000000001" customHeight="1" thickBot="1" x14ac:dyDescent="0.25">
      <c r="A10" s="38" t="s">
        <v>8</v>
      </c>
      <c r="B10" s="17">
        <f>[8]Spørgeskema!$D$11</f>
        <v>0</v>
      </c>
      <c r="C10" s="1">
        <f>[8]Spørgeskema!$D$13</f>
        <v>0</v>
      </c>
      <c r="D10" s="1">
        <f>[8]Spørgeskema!$D$17</f>
        <v>0</v>
      </c>
      <c r="E10" s="20">
        <f>[8]Spørgeskema!$D$16</f>
        <v>0</v>
      </c>
      <c r="F10" s="21">
        <f>'[8]RES-Læring'!$C$5</f>
        <v>0</v>
      </c>
      <c r="G10" s="22">
        <f>'[8]RES-Læring'!$C$10</f>
        <v>0</v>
      </c>
      <c r="H10" s="22">
        <f>'[8]RES-Læring'!$C$15</f>
        <v>2.6315789473684209E-2</v>
      </c>
      <c r="I10" s="22">
        <f>'[8]RES-Læring'!$C$20</f>
        <v>1.7543859649122806E-2</v>
      </c>
      <c r="J10" s="13" t="str">
        <f t="shared" si="2"/>
        <v>OBS!</v>
      </c>
      <c r="K10" s="14" t="str">
        <f t="shared" si="3"/>
        <v/>
      </c>
      <c r="L10" s="57">
        <f>'[8]RES-Pers'!$F$10</f>
        <v>4.7619047619047616E-2</v>
      </c>
      <c r="M10" s="57">
        <f>'[8]RES-Pers'!$F$19</f>
        <v>0</v>
      </c>
      <c r="N10" s="57">
        <f>'[8]RES-Pers'!$F$28</f>
        <v>2.7777777777777776E-2</v>
      </c>
      <c r="O10" s="57">
        <f>'[8]RES-Pers'!$F$37</f>
        <v>0</v>
      </c>
      <c r="P10" s="57">
        <f>'[8]RES-Pers'!$F$45</f>
        <v>3.5714285714285712E-2</v>
      </c>
      <c r="Q10" s="13" t="str">
        <f t="shared" si="4"/>
        <v>OBS!</v>
      </c>
      <c r="R10" s="15" t="str">
        <f t="shared" si="5"/>
        <v/>
      </c>
      <c r="S10" s="4" t="str">
        <f t="shared" si="0"/>
        <v>OBS!</v>
      </c>
      <c r="T10" s="9" t="str">
        <f t="shared" si="1"/>
        <v/>
      </c>
      <c r="V10">
        <f t="shared" si="6"/>
        <v>0</v>
      </c>
      <c r="W10">
        <f t="shared" si="7"/>
        <v>0</v>
      </c>
      <c r="X10">
        <f t="shared" si="8"/>
        <v>0</v>
      </c>
      <c r="Y10">
        <f t="shared" si="9"/>
        <v>0</v>
      </c>
      <c r="Z10">
        <f t="shared" si="10"/>
        <v>1</v>
      </c>
      <c r="AD10" s="23"/>
      <c r="AE10" s="23"/>
      <c r="AF10" s="23"/>
      <c r="AG10" s="23"/>
    </row>
    <row r="11" spans="1:43" ht="17.100000000000001" customHeight="1" thickBot="1" x14ac:dyDescent="0.25">
      <c r="A11" s="30" t="s">
        <v>55</v>
      </c>
      <c r="B11" s="17">
        <f>[9]Spørgeskema!$D$11</f>
        <v>0</v>
      </c>
      <c r="C11" s="1">
        <f>[9]Spørgeskema!$D$13</f>
        <v>0</v>
      </c>
      <c r="D11" s="1">
        <f>[9]Spørgeskema!$D$17</f>
        <v>0</v>
      </c>
      <c r="E11" s="20">
        <f>[9]Spørgeskema!$D$16</f>
        <v>0</v>
      </c>
      <c r="F11" s="21">
        <f>'[9]RES-Læring'!$C$5</f>
        <v>0</v>
      </c>
      <c r="G11" s="22">
        <f>'[9]RES-Læring'!$C$10</f>
        <v>0</v>
      </c>
      <c r="H11" s="22">
        <f>'[9]RES-Læring'!$C$15</f>
        <v>2.6315789473684209E-2</v>
      </c>
      <c r="I11" s="22">
        <f>'[9]RES-Læring'!$C$20</f>
        <v>1.7543859649122806E-2</v>
      </c>
      <c r="J11" s="13" t="str">
        <f t="shared" si="2"/>
        <v>OBS!</v>
      </c>
      <c r="K11" s="14" t="str">
        <f t="shared" si="3"/>
        <v/>
      </c>
      <c r="L11" s="57">
        <f>'[9]RES-Pers'!$F$10</f>
        <v>4.7619047619047616E-2</v>
      </c>
      <c r="M11" s="57">
        <f>'[9]RES-Pers'!$F$19</f>
        <v>0</v>
      </c>
      <c r="N11" s="57">
        <f>'[9]RES-Pers'!$F$28</f>
        <v>2.7777777777777776E-2</v>
      </c>
      <c r="O11" s="57">
        <f>'[9]RES-Pers'!$F$37</f>
        <v>0</v>
      </c>
      <c r="P11" s="57">
        <f>'[9]RES-Pers'!$F$45</f>
        <v>3.5714285714285712E-2</v>
      </c>
      <c r="Q11" s="13" t="str">
        <f t="shared" si="4"/>
        <v>OBS!</v>
      </c>
      <c r="R11" s="15" t="str">
        <f t="shared" si="5"/>
        <v/>
      </c>
      <c r="S11" s="4" t="str">
        <f t="shared" si="0"/>
        <v>OBS!</v>
      </c>
      <c r="T11" s="9" t="str">
        <f t="shared" si="1"/>
        <v/>
      </c>
      <c r="V11">
        <f t="shared" si="6"/>
        <v>0</v>
      </c>
      <c r="W11">
        <f t="shared" si="7"/>
        <v>0</v>
      </c>
      <c r="X11">
        <f t="shared" si="8"/>
        <v>0</v>
      </c>
      <c r="Y11">
        <f t="shared" si="9"/>
        <v>0</v>
      </c>
      <c r="Z11">
        <f t="shared" si="10"/>
        <v>1</v>
      </c>
      <c r="AD11" s="23"/>
      <c r="AE11" s="23"/>
      <c r="AF11" s="23"/>
      <c r="AG11" s="23"/>
    </row>
    <row r="12" spans="1:43" ht="17.100000000000001" customHeight="1" thickBot="1" x14ac:dyDescent="0.25">
      <c r="A12" s="38" t="s">
        <v>9</v>
      </c>
      <c r="B12" s="17">
        <f>[10]Spørgeskema!$D$11</f>
        <v>0</v>
      </c>
      <c r="C12" s="1">
        <f>[10]Spørgeskema!$D$13</f>
        <v>0</v>
      </c>
      <c r="D12" s="1">
        <f>[10]Spørgeskema!$D$17</f>
        <v>0</v>
      </c>
      <c r="E12" s="20">
        <f>[10]Spørgeskema!$D$16</f>
        <v>0</v>
      </c>
      <c r="F12" s="21">
        <f>'[10]RES-Læring'!$C$5</f>
        <v>0</v>
      </c>
      <c r="G12" s="22">
        <f>'[10]RES-Læring'!$C$10</f>
        <v>0</v>
      </c>
      <c r="H12" s="22">
        <f>'[10]RES-Læring'!$C$15</f>
        <v>2.6315789473684209E-2</v>
      </c>
      <c r="I12" s="22">
        <f>'[10]RES-Læring'!$C$20</f>
        <v>1.7543859649122806E-2</v>
      </c>
      <c r="J12" s="13" t="str">
        <f t="shared" si="2"/>
        <v>OBS!</v>
      </c>
      <c r="K12" s="14" t="str">
        <f t="shared" si="3"/>
        <v/>
      </c>
      <c r="L12" s="57">
        <f>'[10]RES-Pers'!$F$10</f>
        <v>4.7619047619047616E-2</v>
      </c>
      <c r="M12" s="57">
        <f>'[10]RES-Pers'!$F$19</f>
        <v>0</v>
      </c>
      <c r="N12" s="57">
        <f>'[10]RES-Pers'!$F$28</f>
        <v>2.7777777777777776E-2</v>
      </c>
      <c r="O12" s="57">
        <f>'[10]RES-Pers'!$F$37</f>
        <v>0</v>
      </c>
      <c r="P12" s="57">
        <f>'[10]RES-Pers'!$F$45</f>
        <v>3.5714285714285712E-2</v>
      </c>
      <c r="Q12" s="13" t="str">
        <f t="shared" si="4"/>
        <v>OBS!</v>
      </c>
      <c r="R12" s="15" t="str">
        <f t="shared" si="5"/>
        <v/>
      </c>
      <c r="S12" s="4" t="str">
        <f t="shared" si="0"/>
        <v>OBS!</v>
      </c>
      <c r="T12" s="9" t="str">
        <f t="shared" si="1"/>
        <v/>
      </c>
      <c r="V12">
        <f t="shared" si="6"/>
        <v>0</v>
      </c>
      <c r="W12">
        <f t="shared" si="7"/>
        <v>0</v>
      </c>
      <c r="X12">
        <f t="shared" si="8"/>
        <v>0</v>
      </c>
      <c r="Y12">
        <f t="shared" si="9"/>
        <v>0</v>
      </c>
      <c r="Z12">
        <f t="shared" si="10"/>
        <v>1</v>
      </c>
      <c r="AD12" s="23"/>
      <c r="AE12" s="23"/>
      <c r="AF12" s="23"/>
      <c r="AG12" s="23"/>
    </row>
    <row r="13" spans="1:43" ht="17.100000000000001" customHeight="1" thickBot="1" x14ac:dyDescent="0.25">
      <c r="A13" s="38" t="s">
        <v>10</v>
      </c>
      <c r="B13" s="17">
        <f>[11]Spørgeskema!$D$11</f>
        <v>0</v>
      </c>
      <c r="C13" s="1">
        <f>[11]Spørgeskema!$D$13</f>
        <v>0</v>
      </c>
      <c r="D13" s="1">
        <f>[11]Spørgeskema!$D$17</f>
        <v>0</v>
      </c>
      <c r="E13" s="20">
        <f>[11]Spørgeskema!$D$16</f>
        <v>0</v>
      </c>
      <c r="F13" s="21">
        <f>'[11]RES-Læring'!$C$5</f>
        <v>0</v>
      </c>
      <c r="G13" s="22">
        <f>'[11]RES-Læring'!$C$10</f>
        <v>0</v>
      </c>
      <c r="H13" s="22">
        <f>'[11]RES-Læring'!$C$15</f>
        <v>2.6315789473684209E-2</v>
      </c>
      <c r="I13" s="22">
        <f>'[11]RES-Læring'!$C$20</f>
        <v>1.7543859649122806E-2</v>
      </c>
      <c r="J13" s="13" t="str">
        <f t="shared" si="2"/>
        <v>OBS!</v>
      </c>
      <c r="K13" s="14" t="str">
        <f t="shared" si="3"/>
        <v/>
      </c>
      <c r="L13" s="57">
        <f>'[11]RES-Pers'!$F$10</f>
        <v>4.7619047619047616E-2</v>
      </c>
      <c r="M13" s="57">
        <f>'[11]RES-Pers'!$F$19</f>
        <v>0</v>
      </c>
      <c r="N13" s="57">
        <f>'[11]RES-Pers'!$F$28</f>
        <v>2.7777777777777776E-2</v>
      </c>
      <c r="O13" s="57">
        <f>'[11]RES-Pers'!$F$37</f>
        <v>0</v>
      </c>
      <c r="P13" s="57">
        <f>'[11]RES-Pers'!$F$45</f>
        <v>3.5714285714285712E-2</v>
      </c>
      <c r="Q13" s="13" t="str">
        <f t="shared" si="4"/>
        <v>OBS!</v>
      </c>
      <c r="R13" s="15" t="str">
        <f t="shared" si="5"/>
        <v/>
      </c>
      <c r="S13" s="4" t="str">
        <f t="shared" si="0"/>
        <v>OBS!</v>
      </c>
      <c r="T13" s="9" t="str">
        <f t="shared" si="1"/>
        <v/>
      </c>
      <c r="V13">
        <f t="shared" si="6"/>
        <v>0</v>
      </c>
      <c r="W13">
        <f t="shared" si="7"/>
        <v>0</v>
      </c>
      <c r="X13">
        <f t="shared" si="8"/>
        <v>0</v>
      </c>
      <c r="Y13">
        <f t="shared" si="9"/>
        <v>0</v>
      </c>
      <c r="Z13">
        <f t="shared" si="10"/>
        <v>1</v>
      </c>
      <c r="AD13" s="23"/>
      <c r="AE13" s="23"/>
      <c r="AF13" s="23"/>
      <c r="AG13" s="23"/>
    </row>
    <row r="14" spans="1:43" ht="17.100000000000001" customHeight="1" thickBot="1" x14ac:dyDescent="0.25">
      <c r="A14" s="38" t="s">
        <v>11</v>
      </c>
      <c r="B14" s="17">
        <f>[12]Spørgeskema!$D$11</f>
        <v>0</v>
      </c>
      <c r="C14" s="1">
        <f>[12]Spørgeskema!$D$13</f>
        <v>0</v>
      </c>
      <c r="D14" s="1">
        <f>[12]Spørgeskema!$D$17</f>
        <v>0</v>
      </c>
      <c r="E14" s="20">
        <f>[12]Spørgeskema!$D$16</f>
        <v>0</v>
      </c>
      <c r="F14" s="21">
        <f>'[12]RES-Læring'!$C$5</f>
        <v>0</v>
      </c>
      <c r="G14" s="22">
        <f>'[12]RES-Læring'!$C$10</f>
        <v>0</v>
      </c>
      <c r="H14" s="22">
        <f>'[12]RES-Læring'!$C$15</f>
        <v>2.6315789473684209E-2</v>
      </c>
      <c r="I14" s="22">
        <f>'[12]RES-Læring'!$C$20</f>
        <v>1.7543859649122806E-2</v>
      </c>
      <c r="J14" s="13" t="str">
        <f t="shared" si="2"/>
        <v>OBS!</v>
      </c>
      <c r="K14" s="14" t="str">
        <f t="shared" si="3"/>
        <v/>
      </c>
      <c r="L14" s="57">
        <f>'[12]RES-Pers'!$F$10</f>
        <v>4.7619047619047616E-2</v>
      </c>
      <c r="M14" s="57">
        <f>'[12]RES-Pers'!$F$19</f>
        <v>0</v>
      </c>
      <c r="N14" s="57">
        <f>'[12]RES-Pers'!$F$28</f>
        <v>2.7777777777777776E-2</v>
      </c>
      <c r="O14" s="57">
        <f>'[12]RES-Pers'!$F$37</f>
        <v>0</v>
      </c>
      <c r="P14" s="57">
        <f>'[12]RES-Pers'!$F$45</f>
        <v>3.5714285714285712E-2</v>
      </c>
      <c r="Q14" s="13" t="str">
        <f t="shared" si="4"/>
        <v>OBS!</v>
      </c>
      <c r="R14" s="15" t="str">
        <f t="shared" si="5"/>
        <v/>
      </c>
      <c r="S14" s="4" t="str">
        <f t="shared" si="0"/>
        <v>OBS!</v>
      </c>
      <c r="T14" s="9" t="str">
        <f t="shared" si="1"/>
        <v/>
      </c>
      <c r="V14">
        <f t="shared" si="6"/>
        <v>0</v>
      </c>
      <c r="W14">
        <f t="shared" si="7"/>
        <v>0</v>
      </c>
      <c r="X14">
        <f t="shared" si="8"/>
        <v>0</v>
      </c>
      <c r="Y14">
        <f t="shared" si="9"/>
        <v>0</v>
      </c>
      <c r="Z14">
        <f t="shared" si="10"/>
        <v>1</v>
      </c>
      <c r="AD14" s="23"/>
      <c r="AE14" s="23"/>
      <c r="AF14" s="23"/>
      <c r="AG14" s="23"/>
    </row>
    <row r="15" spans="1:43" ht="17.100000000000001" customHeight="1" thickBot="1" x14ac:dyDescent="0.25">
      <c r="A15" s="38" t="s">
        <v>12</v>
      </c>
      <c r="B15" s="17">
        <f>[13]Spørgeskema!$D$11</f>
        <v>0</v>
      </c>
      <c r="C15" s="1">
        <f>[13]Spørgeskema!$D$13</f>
        <v>0</v>
      </c>
      <c r="D15" s="1">
        <f>[13]Spørgeskema!$D$17</f>
        <v>0</v>
      </c>
      <c r="E15" s="20">
        <f>[13]Spørgeskema!$D$16</f>
        <v>0</v>
      </c>
      <c r="F15" s="21">
        <f>'[13]RES-Læring'!$C$5</f>
        <v>0</v>
      </c>
      <c r="G15" s="22">
        <f>'[13]RES-Læring'!$C$10</f>
        <v>0</v>
      </c>
      <c r="H15" s="22">
        <f>'[13]RES-Læring'!$C$15</f>
        <v>2.6315789473684209E-2</v>
      </c>
      <c r="I15" s="22">
        <f>'[13]RES-Læring'!$C$20</f>
        <v>1.7543859649122806E-2</v>
      </c>
      <c r="J15" s="13" t="str">
        <f t="shared" si="2"/>
        <v>OBS!</v>
      </c>
      <c r="K15" s="14" t="str">
        <f t="shared" si="3"/>
        <v/>
      </c>
      <c r="L15" s="57">
        <f>'[13]RES-Pers'!$F$10</f>
        <v>4.7619047619047616E-2</v>
      </c>
      <c r="M15" s="57">
        <f>'[13]RES-Pers'!$F$19</f>
        <v>0</v>
      </c>
      <c r="N15" s="57">
        <f>'[13]RES-Pers'!$F$28</f>
        <v>2.7777777777777776E-2</v>
      </c>
      <c r="O15" s="57">
        <f>'[13]RES-Pers'!$F$37</f>
        <v>0</v>
      </c>
      <c r="P15" s="57">
        <f>'[13]RES-Pers'!$F$45</f>
        <v>3.5714285714285712E-2</v>
      </c>
      <c r="Q15" s="13" t="str">
        <f t="shared" si="4"/>
        <v>OBS!</v>
      </c>
      <c r="R15" s="15" t="str">
        <f t="shared" si="5"/>
        <v/>
      </c>
      <c r="S15" s="4" t="str">
        <f t="shared" si="0"/>
        <v>OBS!</v>
      </c>
      <c r="T15" s="9" t="str">
        <f t="shared" si="1"/>
        <v/>
      </c>
      <c r="V15">
        <f t="shared" si="6"/>
        <v>0</v>
      </c>
      <c r="W15">
        <f t="shared" si="7"/>
        <v>0</v>
      </c>
      <c r="X15">
        <f t="shared" si="8"/>
        <v>0</v>
      </c>
      <c r="Y15">
        <f t="shared" si="9"/>
        <v>0</v>
      </c>
      <c r="Z15">
        <f t="shared" si="10"/>
        <v>1</v>
      </c>
      <c r="AD15" s="23"/>
      <c r="AE15" s="23"/>
      <c r="AF15" s="23"/>
      <c r="AG15" s="23"/>
    </row>
    <row r="16" spans="1:43" ht="17.100000000000001" customHeight="1" thickBot="1" x14ac:dyDescent="0.25">
      <c r="A16" s="38" t="s">
        <v>13</v>
      </c>
      <c r="B16" s="17">
        <f>[14]Spørgeskema!$D$11</f>
        <v>0</v>
      </c>
      <c r="C16" s="1">
        <f>[14]Spørgeskema!$D$13</f>
        <v>0</v>
      </c>
      <c r="D16" s="1">
        <f>[14]Spørgeskema!$D$17</f>
        <v>0</v>
      </c>
      <c r="E16" s="20">
        <f>[14]Spørgeskema!$D$16</f>
        <v>0</v>
      </c>
      <c r="F16" s="21">
        <f>'[14]RES-Læring'!$C$5</f>
        <v>0</v>
      </c>
      <c r="G16" s="22">
        <f>'[14]RES-Læring'!$C$10</f>
        <v>0</v>
      </c>
      <c r="H16" s="22">
        <f>'[14]RES-Læring'!$C$15</f>
        <v>2.6315789473684209E-2</v>
      </c>
      <c r="I16" s="22">
        <f>'[14]RES-Læring'!$C$20</f>
        <v>1.7543859649122806E-2</v>
      </c>
      <c r="J16" s="13" t="str">
        <f t="shared" si="2"/>
        <v>OBS!</v>
      </c>
      <c r="K16" s="14" t="str">
        <f t="shared" si="3"/>
        <v/>
      </c>
      <c r="L16" s="57">
        <f>'[14]RES-Pers'!$F$10</f>
        <v>4.7619047619047616E-2</v>
      </c>
      <c r="M16" s="57">
        <f>'[14]RES-Pers'!$F$19</f>
        <v>0</v>
      </c>
      <c r="N16" s="57">
        <f>'[14]RES-Pers'!$F$28</f>
        <v>2.7777777777777776E-2</v>
      </c>
      <c r="O16" s="57">
        <f>'[14]RES-Pers'!$F$37</f>
        <v>0</v>
      </c>
      <c r="P16" s="57">
        <f>'[14]RES-Pers'!$F$45</f>
        <v>3.5714285714285712E-2</v>
      </c>
      <c r="Q16" s="13" t="str">
        <f t="shared" si="4"/>
        <v>OBS!</v>
      </c>
      <c r="R16" s="15" t="str">
        <f t="shared" si="5"/>
        <v/>
      </c>
      <c r="S16" s="4" t="str">
        <f t="shared" si="0"/>
        <v>OBS!</v>
      </c>
      <c r="T16" s="9" t="str">
        <f t="shared" si="1"/>
        <v/>
      </c>
      <c r="V16">
        <f t="shared" si="6"/>
        <v>0</v>
      </c>
      <c r="W16">
        <f t="shared" si="7"/>
        <v>0</v>
      </c>
      <c r="X16">
        <f t="shared" si="8"/>
        <v>0</v>
      </c>
      <c r="Y16">
        <f t="shared" si="9"/>
        <v>0</v>
      </c>
      <c r="Z16">
        <f t="shared" si="10"/>
        <v>1</v>
      </c>
      <c r="AD16" s="23"/>
      <c r="AE16" s="23"/>
      <c r="AF16" s="23"/>
      <c r="AG16" s="23"/>
    </row>
    <row r="17" spans="1:33" ht="17.100000000000001" customHeight="1" thickBot="1" x14ac:dyDescent="0.25">
      <c r="A17" s="38" t="s">
        <v>14</v>
      </c>
      <c r="B17" s="17">
        <f>[15]Spørgeskema!$D$11</f>
        <v>0</v>
      </c>
      <c r="C17" s="1">
        <f>[15]Spørgeskema!$D$13</f>
        <v>0</v>
      </c>
      <c r="D17" s="1">
        <f>[15]Spørgeskema!$D$17</f>
        <v>0</v>
      </c>
      <c r="E17" s="20">
        <f>[15]Spørgeskema!$D$16</f>
        <v>0</v>
      </c>
      <c r="F17" s="21">
        <f>'[15]RES-Læring'!$C$5</f>
        <v>0</v>
      </c>
      <c r="G17" s="22">
        <f>'[15]RES-Læring'!$C$10</f>
        <v>0</v>
      </c>
      <c r="H17" s="22">
        <f>'[15]RES-Læring'!$C$15</f>
        <v>2.6315789473684209E-2</v>
      </c>
      <c r="I17" s="22">
        <f>'[15]RES-Læring'!$C$20</f>
        <v>1.7543859649122806E-2</v>
      </c>
      <c r="J17" s="13" t="str">
        <f t="shared" si="2"/>
        <v>OBS!</v>
      </c>
      <c r="K17" s="14" t="str">
        <f t="shared" si="3"/>
        <v/>
      </c>
      <c r="L17" s="57">
        <f>'[15]RES-Pers'!$F$10</f>
        <v>4.7619047619047616E-2</v>
      </c>
      <c r="M17" s="57">
        <f>'[15]RES-Pers'!$F$19</f>
        <v>0</v>
      </c>
      <c r="N17" s="57">
        <f>'[15]RES-Pers'!$F$28</f>
        <v>2.7777777777777776E-2</v>
      </c>
      <c r="O17" s="57">
        <f>'[15]RES-Pers'!$F$37</f>
        <v>0</v>
      </c>
      <c r="P17" s="57">
        <f>'[15]RES-Pers'!$F$45</f>
        <v>3.5714285714285712E-2</v>
      </c>
      <c r="Q17" s="13" t="str">
        <f t="shared" si="4"/>
        <v>OBS!</v>
      </c>
      <c r="R17" s="15" t="str">
        <f t="shared" si="5"/>
        <v/>
      </c>
      <c r="S17" s="4" t="str">
        <f t="shared" si="0"/>
        <v>OBS!</v>
      </c>
      <c r="T17" s="9" t="str">
        <f t="shared" si="1"/>
        <v/>
      </c>
      <c r="V17">
        <f t="shared" si="6"/>
        <v>0</v>
      </c>
      <c r="W17">
        <f t="shared" si="7"/>
        <v>0</v>
      </c>
      <c r="X17">
        <f t="shared" si="8"/>
        <v>0</v>
      </c>
      <c r="Y17">
        <f t="shared" si="9"/>
        <v>0</v>
      </c>
      <c r="Z17">
        <f t="shared" si="10"/>
        <v>1</v>
      </c>
      <c r="AD17" s="23"/>
      <c r="AE17" s="23"/>
      <c r="AF17" s="23"/>
      <c r="AG17" s="23"/>
    </row>
    <row r="18" spans="1:33" ht="17.100000000000001" customHeight="1" thickBot="1" x14ac:dyDescent="0.25">
      <c r="A18" s="38" t="s">
        <v>15</v>
      </c>
      <c r="B18" s="17">
        <f>[16]Spørgeskema!$D$11</f>
        <v>0</v>
      </c>
      <c r="C18" s="1">
        <f>[16]Spørgeskema!$D$13</f>
        <v>0</v>
      </c>
      <c r="D18" s="1">
        <f>[16]Spørgeskema!$D$17</f>
        <v>0</v>
      </c>
      <c r="E18" s="20">
        <f>[16]Spørgeskema!$D$16</f>
        <v>0</v>
      </c>
      <c r="F18" s="21">
        <f>'[16]RES-Læring'!$C$5</f>
        <v>0</v>
      </c>
      <c r="G18" s="22">
        <f>'[16]RES-Læring'!$C$10</f>
        <v>0</v>
      </c>
      <c r="H18" s="22">
        <f>'[16]RES-Læring'!$C$15</f>
        <v>2.6315789473684209E-2</v>
      </c>
      <c r="I18" s="22">
        <f>'[16]RES-Læring'!$C$20</f>
        <v>1.7543859649122806E-2</v>
      </c>
      <c r="J18" s="13" t="str">
        <f t="shared" si="2"/>
        <v>OBS!</v>
      </c>
      <c r="K18" s="14" t="str">
        <f t="shared" si="3"/>
        <v/>
      </c>
      <c r="L18" s="57">
        <f>'[16]RES-Pers'!$F$10</f>
        <v>4.7619047619047616E-2</v>
      </c>
      <c r="M18" s="57">
        <f>'[16]RES-Pers'!$F$19</f>
        <v>0</v>
      </c>
      <c r="N18" s="57">
        <f>'[16]RES-Pers'!$F$28</f>
        <v>2.7777777777777776E-2</v>
      </c>
      <c r="O18" s="57">
        <f>'[16]RES-Pers'!$F$37</f>
        <v>0</v>
      </c>
      <c r="P18" s="57">
        <f>'[16]RES-Pers'!$F$45</f>
        <v>3.5714285714285712E-2</v>
      </c>
      <c r="Q18" s="13" t="str">
        <f t="shared" si="4"/>
        <v>OBS!</v>
      </c>
      <c r="R18" s="15" t="str">
        <f t="shared" si="5"/>
        <v/>
      </c>
      <c r="S18" s="4" t="str">
        <f t="shared" si="0"/>
        <v>OBS!</v>
      </c>
      <c r="T18" s="9" t="str">
        <f t="shared" si="1"/>
        <v/>
      </c>
      <c r="V18">
        <f t="shared" si="6"/>
        <v>0</v>
      </c>
      <c r="W18">
        <f t="shared" si="7"/>
        <v>0</v>
      </c>
      <c r="X18">
        <f t="shared" si="8"/>
        <v>0</v>
      </c>
      <c r="Y18">
        <f t="shared" si="9"/>
        <v>0</v>
      </c>
      <c r="Z18">
        <f t="shared" si="10"/>
        <v>1</v>
      </c>
      <c r="AD18" s="23"/>
      <c r="AE18" s="23"/>
      <c r="AF18" s="23"/>
      <c r="AG18" s="23"/>
    </row>
    <row r="19" spans="1:33" ht="17.100000000000001" customHeight="1" thickBot="1" x14ac:dyDescent="0.25">
      <c r="A19" s="38" t="s">
        <v>16</v>
      </c>
      <c r="B19" s="17">
        <f>[17]Spørgeskema!$D$11</f>
        <v>0</v>
      </c>
      <c r="C19" s="1">
        <f>[17]Spørgeskema!$D$13</f>
        <v>0</v>
      </c>
      <c r="D19" s="1">
        <f>[17]Spørgeskema!$D$17</f>
        <v>0</v>
      </c>
      <c r="E19" s="20">
        <f>[17]Spørgeskema!$D$16</f>
        <v>0</v>
      </c>
      <c r="F19" s="21">
        <f>'[17]RES-Læring'!$C$5</f>
        <v>0</v>
      </c>
      <c r="G19" s="22">
        <f>'[17]RES-Læring'!$C$10</f>
        <v>0</v>
      </c>
      <c r="H19" s="22">
        <f>'[17]RES-Læring'!$C$15</f>
        <v>2.6315789473684209E-2</v>
      </c>
      <c r="I19" s="22">
        <f>'[17]RES-Læring'!$C$20</f>
        <v>1.7543859649122806E-2</v>
      </c>
      <c r="J19" s="13" t="str">
        <f t="shared" si="2"/>
        <v>OBS!</v>
      </c>
      <c r="K19" s="14" t="str">
        <f t="shared" si="3"/>
        <v/>
      </c>
      <c r="L19" s="57">
        <f>'[17]RES-Pers'!$F$10</f>
        <v>4.7619047619047616E-2</v>
      </c>
      <c r="M19" s="57">
        <f>'[17]RES-Pers'!$F$19</f>
        <v>0</v>
      </c>
      <c r="N19" s="57">
        <f>'[17]RES-Pers'!$F$28</f>
        <v>2.7777777777777776E-2</v>
      </c>
      <c r="O19" s="57">
        <f>'[17]RES-Pers'!$F$37</f>
        <v>0</v>
      </c>
      <c r="P19" s="57">
        <f>'[17]RES-Pers'!$F$45</f>
        <v>3.5714285714285712E-2</v>
      </c>
      <c r="Q19" s="13" t="str">
        <f t="shared" si="4"/>
        <v>OBS!</v>
      </c>
      <c r="R19" s="15" t="str">
        <f t="shared" si="5"/>
        <v/>
      </c>
      <c r="S19" s="4" t="str">
        <f t="shared" si="0"/>
        <v>OBS!</v>
      </c>
      <c r="T19" s="9" t="str">
        <f t="shared" si="1"/>
        <v/>
      </c>
      <c r="V19">
        <f t="shared" si="6"/>
        <v>0</v>
      </c>
      <c r="W19">
        <f t="shared" si="7"/>
        <v>0</v>
      </c>
      <c r="X19">
        <f t="shared" si="8"/>
        <v>0</v>
      </c>
      <c r="Y19">
        <f t="shared" si="9"/>
        <v>0</v>
      </c>
      <c r="Z19">
        <f t="shared" si="10"/>
        <v>1</v>
      </c>
      <c r="AD19" s="23"/>
      <c r="AE19" s="23"/>
      <c r="AF19" s="23"/>
      <c r="AG19" s="23"/>
    </row>
    <row r="20" spans="1:33" ht="17.100000000000001" customHeight="1" thickBot="1" x14ac:dyDescent="0.25">
      <c r="A20" s="38" t="s">
        <v>17</v>
      </c>
      <c r="B20" s="17">
        <f>[18]Spørgeskema!$D$11</f>
        <v>0</v>
      </c>
      <c r="C20" s="1">
        <f>[18]Spørgeskema!$D$13</f>
        <v>0</v>
      </c>
      <c r="D20" s="1">
        <f>[18]Spørgeskema!$D$17</f>
        <v>0</v>
      </c>
      <c r="E20" s="20">
        <f>[18]Spørgeskema!$D$16</f>
        <v>0</v>
      </c>
      <c r="F20" s="21">
        <f>'[18]RES-Læring'!$C$5</f>
        <v>0</v>
      </c>
      <c r="G20" s="22">
        <f>'[18]RES-Læring'!$C$10</f>
        <v>0</v>
      </c>
      <c r="H20" s="22">
        <f>'[18]RES-Læring'!$C$15</f>
        <v>2.6315789473684209E-2</v>
      </c>
      <c r="I20" s="22">
        <f>'[18]RES-Læring'!$C$20</f>
        <v>1.7543859649122806E-2</v>
      </c>
      <c r="J20" s="13" t="str">
        <f t="shared" si="2"/>
        <v>OBS!</v>
      </c>
      <c r="K20" s="14" t="str">
        <f t="shared" si="3"/>
        <v/>
      </c>
      <c r="L20" s="57">
        <f>'[18]RES-Pers'!$F$10</f>
        <v>4.7619047619047616E-2</v>
      </c>
      <c r="M20" s="57">
        <f>'[18]RES-Pers'!$F$19</f>
        <v>0</v>
      </c>
      <c r="N20" s="57">
        <f>'[18]RES-Pers'!$F$28</f>
        <v>2.7777777777777776E-2</v>
      </c>
      <c r="O20" s="57">
        <f>'[18]RES-Pers'!$F$37</f>
        <v>0</v>
      </c>
      <c r="P20" s="57">
        <f>'[18]RES-Pers'!$F$45</f>
        <v>3.5714285714285712E-2</v>
      </c>
      <c r="Q20" s="13" t="str">
        <f t="shared" si="4"/>
        <v>OBS!</v>
      </c>
      <c r="R20" s="15" t="str">
        <f t="shared" si="5"/>
        <v/>
      </c>
      <c r="S20" s="4" t="str">
        <f t="shared" si="0"/>
        <v>OBS!</v>
      </c>
      <c r="T20" s="9" t="str">
        <f t="shared" si="1"/>
        <v/>
      </c>
      <c r="V20">
        <f t="shared" si="6"/>
        <v>0</v>
      </c>
      <c r="W20">
        <f t="shared" si="7"/>
        <v>0</v>
      </c>
      <c r="X20">
        <f t="shared" si="8"/>
        <v>0</v>
      </c>
      <c r="Y20">
        <f t="shared" si="9"/>
        <v>0</v>
      </c>
      <c r="Z20">
        <f t="shared" si="10"/>
        <v>1</v>
      </c>
      <c r="AD20" s="23"/>
      <c r="AE20" s="23"/>
      <c r="AF20" s="23"/>
      <c r="AG20" s="23"/>
    </row>
    <row r="21" spans="1:33" ht="17.100000000000001" customHeight="1" thickBot="1" x14ac:dyDescent="0.25">
      <c r="A21" s="38" t="s">
        <v>18</v>
      </c>
      <c r="B21" s="17">
        <f>[19]Spørgeskema!$D$11</f>
        <v>0</v>
      </c>
      <c r="C21" s="1">
        <f>[19]Spørgeskema!$D$13</f>
        <v>0</v>
      </c>
      <c r="D21" s="1">
        <f>[19]Spørgeskema!$D$17</f>
        <v>0</v>
      </c>
      <c r="E21" s="20">
        <f>[19]Spørgeskema!$D$16</f>
        <v>0</v>
      </c>
      <c r="F21" s="21">
        <f>'[19]RES-Læring'!$C$5</f>
        <v>0</v>
      </c>
      <c r="G21" s="22">
        <f>'[19]RES-Læring'!$C$10</f>
        <v>0</v>
      </c>
      <c r="H21" s="22">
        <f>'[19]RES-Læring'!$C$15</f>
        <v>2.6315789473684209E-2</v>
      </c>
      <c r="I21" s="22">
        <f>'[19]RES-Læring'!$C$20</f>
        <v>1.7543859649122806E-2</v>
      </c>
      <c r="J21" s="13" t="str">
        <f t="shared" si="2"/>
        <v>OBS!</v>
      </c>
      <c r="K21" s="14" t="str">
        <f t="shared" si="3"/>
        <v/>
      </c>
      <c r="L21" s="57">
        <f>'[19]RES-Pers'!$F$10</f>
        <v>4.7619047619047616E-2</v>
      </c>
      <c r="M21" s="57">
        <f>'[19]RES-Pers'!$F$19</f>
        <v>0</v>
      </c>
      <c r="N21" s="57">
        <f>'[19]RES-Pers'!$F$28</f>
        <v>2.7777777777777776E-2</v>
      </c>
      <c r="O21" s="57">
        <f>'[19]RES-Pers'!$F$37</f>
        <v>0</v>
      </c>
      <c r="P21" s="57">
        <f>'[19]RES-Pers'!$F$45</f>
        <v>3.5714285714285712E-2</v>
      </c>
      <c r="Q21" s="13" t="str">
        <f t="shared" si="4"/>
        <v>OBS!</v>
      </c>
      <c r="R21" s="15" t="str">
        <f t="shared" si="5"/>
        <v/>
      </c>
      <c r="S21" s="4" t="str">
        <f t="shared" si="0"/>
        <v>OBS!</v>
      </c>
      <c r="T21" s="9" t="str">
        <f t="shared" si="1"/>
        <v/>
      </c>
      <c r="V21">
        <f t="shared" si="6"/>
        <v>0</v>
      </c>
      <c r="W21">
        <f t="shared" si="7"/>
        <v>0</v>
      </c>
      <c r="X21">
        <f t="shared" si="8"/>
        <v>0</v>
      </c>
      <c r="Y21">
        <f t="shared" si="9"/>
        <v>0</v>
      </c>
      <c r="Z21">
        <f t="shared" si="10"/>
        <v>1</v>
      </c>
      <c r="AD21" s="23"/>
      <c r="AE21" s="23"/>
      <c r="AF21" s="23"/>
      <c r="AG21" s="23"/>
    </row>
    <row r="22" spans="1:33" ht="17.100000000000001" customHeight="1" thickBot="1" x14ac:dyDescent="0.25">
      <c r="A22" s="38" t="s">
        <v>19</v>
      </c>
      <c r="B22" s="17">
        <f>[20]Spørgeskema!$D$11</f>
        <v>0</v>
      </c>
      <c r="C22" s="1">
        <f>[20]Spørgeskema!$D$13</f>
        <v>0</v>
      </c>
      <c r="D22" s="1">
        <f>[20]Spørgeskema!$D$17</f>
        <v>0</v>
      </c>
      <c r="E22" s="20">
        <f>[20]Spørgeskema!$D$16</f>
        <v>0</v>
      </c>
      <c r="F22" s="21">
        <f>'[20]RES-Læring'!$C$5</f>
        <v>0</v>
      </c>
      <c r="G22" s="22">
        <f>'[20]RES-Læring'!$C$10</f>
        <v>0</v>
      </c>
      <c r="H22" s="22">
        <f>'[20]RES-Læring'!$C$15</f>
        <v>2.6315789473684209E-2</v>
      </c>
      <c r="I22" s="22">
        <f>'[20]RES-Læring'!$C$20</f>
        <v>1.7543859649122806E-2</v>
      </c>
      <c r="J22" s="13" t="str">
        <f t="shared" si="2"/>
        <v>OBS!</v>
      </c>
      <c r="K22" s="14" t="str">
        <f t="shared" si="3"/>
        <v/>
      </c>
      <c r="L22" s="57">
        <f>'[20]RES-Pers'!$F$10</f>
        <v>4.7619047619047616E-2</v>
      </c>
      <c r="M22" s="57">
        <f>'[20]RES-Pers'!$F$19</f>
        <v>0</v>
      </c>
      <c r="N22" s="57">
        <f>'[20]RES-Pers'!$F$28</f>
        <v>2.7777777777777776E-2</v>
      </c>
      <c r="O22" s="57">
        <f>'[20]RES-Pers'!$F$37</f>
        <v>0</v>
      </c>
      <c r="P22" s="57">
        <f>'[20]RES-Pers'!$F$45</f>
        <v>3.5714285714285712E-2</v>
      </c>
      <c r="Q22" s="13" t="str">
        <f t="shared" si="4"/>
        <v>OBS!</v>
      </c>
      <c r="R22" s="15" t="str">
        <f t="shared" si="5"/>
        <v/>
      </c>
      <c r="S22" s="4" t="str">
        <f t="shared" si="0"/>
        <v>OBS!</v>
      </c>
      <c r="T22" s="9" t="str">
        <f t="shared" si="1"/>
        <v/>
      </c>
      <c r="V22">
        <f t="shared" si="6"/>
        <v>0</v>
      </c>
      <c r="W22">
        <f t="shared" si="7"/>
        <v>0</v>
      </c>
      <c r="X22">
        <f t="shared" si="8"/>
        <v>0</v>
      </c>
      <c r="Y22">
        <f t="shared" si="9"/>
        <v>0</v>
      </c>
      <c r="Z22">
        <f t="shared" si="10"/>
        <v>1</v>
      </c>
      <c r="AD22" s="23"/>
      <c r="AE22" s="23"/>
      <c r="AF22" s="23"/>
      <c r="AG22" s="23"/>
    </row>
    <row r="23" spans="1:33" ht="17.100000000000001" customHeight="1" thickBot="1" x14ac:dyDescent="0.25">
      <c r="A23" s="38" t="s">
        <v>20</v>
      </c>
      <c r="B23" s="17">
        <f>[21]Spørgeskema!$D$11</f>
        <v>0</v>
      </c>
      <c r="C23" s="1">
        <f>[21]Spørgeskema!$D$13</f>
        <v>0</v>
      </c>
      <c r="D23" s="1">
        <f>[21]Spørgeskema!$D$17</f>
        <v>0</v>
      </c>
      <c r="E23" s="20">
        <f>[21]Spørgeskema!$D$16</f>
        <v>0</v>
      </c>
      <c r="F23" s="21">
        <f>'[21]RES-Læring'!$C$5</f>
        <v>0</v>
      </c>
      <c r="G23" s="22">
        <f>'[21]RES-Læring'!$C$10</f>
        <v>0</v>
      </c>
      <c r="H23" s="22">
        <f>'[21]RES-Læring'!$C$15</f>
        <v>2.6315789473684209E-2</v>
      </c>
      <c r="I23" s="22">
        <f>'[21]RES-Læring'!$C$20</f>
        <v>1.7543859649122806E-2</v>
      </c>
      <c r="J23" s="13" t="str">
        <f t="shared" si="2"/>
        <v>OBS!</v>
      </c>
      <c r="K23" s="14" t="str">
        <f t="shared" si="3"/>
        <v/>
      </c>
      <c r="L23" s="57">
        <f>'[21]RES-Pers'!$F$10</f>
        <v>4.7619047619047616E-2</v>
      </c>
      <c r="M23" s="57">
        <f>'[21]RES-Pers'!$F$19</f>
        <v>0</v>
      </c>
      <c r="N23" s="57">
        <f>'[21]RES-Pers'!$F$28</f>
        <v>2.7777777777777776E-2</v>
      </c>
      <c r="O23" s="57">
        <f>'[21]RES-Pers'!$F$37</f>
        <v>0</v>
      </c>
      <c r="P23" s="57">
        <f>'[21]RES-Pers'!$F$45</f>
        <v>3.5714285714285712E-2</v>
      </c>
      <c r="Q23" s="13" t="str">
        <f t="shared" si="4"/>
        <v>OBS!</v>
      </c>
      <c r="R23" s="15" t="str">
        <f t="shared" si="5"/>
        <v/>
      </c>
      <c r="S23" s="4" t="str">
        <f t="shared" si="0"/>
        <v>OBS!</v>
      </c>
      <c r="T23" s="9" t="str">
        <f t="shared" si="1"/>
        <v/>
      </c>
      <c r="V23">
        <f t="shared" si="6"/>
        <v>0</v>
      </c>
      <c r="W23">
        <f t="shared" si="7"/>
        <v>0</v>
      </c>
      <c r="X23">
        <f t="shared" si="8"/>
        <v>0</v>
      </c>
      <c r="Y23">
        <f t="shared" si="9"/>
        <v>0</v>
      </c>
      <c r="Z23">
        <f t="shared" si="10"/>
        <v>1</v>
      </c>
      <c r="AD23" s="23"/>
      <c r="AE23" s="23"/>
      <c r="AF23" s="23"/>
      <c r="AG23" s="23"/>
    </row>
    <row r="24" spans="1:33" ht="17.100000000000001" customHeight="1" thickBot="1" x14ac:dyDescent="0.25">
      <c r="A24" s="38" t="s">
        <v>21</v>
      </c>
      <c r="B24" s="17">
        <f>[22]Spørgeskema!$D$11</f>
        <v>0</v>
      </c>
      <c r="C24" s="1">
        <f>[22]Spørgeskema!$D$13</f>
        <v>0</v>
      </c>
      <c r="D24" s="1">
        <f>[22]Spørgeskema!$D$17</f>
        <v>0</v>
      </c>
      <c r="E24" s="20">
        <f>[22]Spørgeskema!$D$16</f>
        <v>0</v>
      </c>
      <c r="F24" s="21">
        <f>'[22]RES-Læring'!$C$5</f>
        <v>0</v>
      </c>
      <c r="G24" s="22">
        <f>'[22]RES-Læring'!$C$10</f>
        <v>0</v>
      </c>
      <c r="H24" s="22">
        <f>'[22]RES-Læring'!$C$15</f>
        <v>2.6315789473684209E-2</v>
      </c>
      <c r="I24" s="22">
        <f>'[22]RES-Læring'!$C$20</f>
        <v>1.7543859649122806E-2</v>
      </c>
      <c r="J24" s="13" t="str">
        <f t="shared" si="2"/>
        <v>OBS!</v>
      </c>
      <c r="K24" s="14" t="str">
        <f t="shared" si="3"/>
        <v/>
      </c>
      <c r="L24" s="57">
        <f>'[22]RES-Pers'!$F$10</f>
        <v>4.7619047619047616E-2</v>
      </c>
      <c r="M24" s="57">
        <f>'[22]RES-Pers'!$F$19</f>
        <v>0</v>
      </c>
      <c r="N24" s="57">
        <f>'[22]RES-Pers'!$F$28</f>
        <v>2.7777777777777776E-2</v>
      </c>
      <c r="O24" s="57">
        <f>'[22]RES-Pers'!$F$37</f>
        <v>0</v>
      </c>
      <c r="P24" s="57">
        <f>'[22]RES-Pers'!$F$45</f>
        <v>3.5714285714285712E-2</v>
      </c>
      <c r="Q24" s="13" t="str">
        <f t="shared" si="4"/>
        <v>OBS!</v>
      </c>
      <c r="R24" s="15" t="str">
        <f t="shared" si="5"/>
        <v/>
      </c>
      <c r="S24" s="4" t="str">
        <f t="shared" si="0"/>
        <v>OBS!</v>
      </c>
      <c r="T24" s="9" t="str">
        <f t="shared" si="1"/>
        <v/>
      </c>
      <c r="V24">
        <f t="shared" si="6"/>
        <v>0</v>
      </c>
      <c r="W24">
        <f t="shared" si="7"/>
        <v>0</v>
      </c>
      <c r="X24">
        <f t="shared" si="8"/>
        <v>0</v>
      </c>
      <c r="Y24">
        <f t="shared" si="9"/>
        <v>0</v>
      </c>
      <c r="Z24">
        <f t="shared" si="10"/>
        <v>1</v>
      </c>
      <c r="AD24" s="23"/>
      <c r="AE24" s="23"/>
      <c r="AF24" s="23"/>
      <c r="AG24" s="23"/>
    </row>
    <row r="25" spans="1:33" ht="17.100000000000001" customHeight="1" thickBot="1" x14ac:dyDescent="0.25">
      <c r="A25" s="38" t="s">
        <v>22</v>
      </c>
      <c r="B25" s="17">
        <f>[23]Spørgeskema!$D$11</f>
        <v>0</v>
      </c>
      <c r="C25" s="1">
        <f>[23]Spørgeskema!$D$13</f>
        <v>0</v>
      </c>
      <c r="D25" s="1">
        <f>[23]Spørgeskema!$D$17</f>
        <v>0</v>
      </c>
      <c r="E25" s="20">
        <f>[23]Spørgeskema!$D$16</f>
        <v>0</v>
      </c>
      <c r="F25" s="21">
        <f>'[23]RES-Læring'!$C$5</f>
        <v>0</v>
      </c>
      <c r="G25" s="22">
        <f>'[23]RES-Læring'!$C$10</f>
        <v>0</v>
      </c>
      <c r="H25" s="22">
        <f>'[23]RES-Læring'!$C$15</f>
        <v>2.6315789473684209E-2</v>
      </c>
      <c r="I25" s="22">
        <f>'[23]RES-Læring'!$C$20</f>
        <v>1.7543859649122806E-2</v>
      </c>
      <c r="J25" s="13" t="str">
        <f t="shared" si="2"/>
        <v>OBS!</v>
      </c>
      <c r="K25" s="14" t="str">
        <f t="shared" si="3"/>
        <v/>
      </c>
      <c r="L25" s="57">
        <f>'[23]RES-Pers'!$F$10</f>
        <v>4.7619047619047616E-2</v>
      </c>
      <c r="M25" s="57">
        <f>'[23]RES-Pers'!$F$19</f>
        <v>0</v>
      </c>
      <c r="N25" s="57">
        <f>'[23]RES-Pers'!$F$28</f>
        <v>2.7777777777777776E-2</v>
      </c>
      <c r="O25" s="57">
        <f>'[23]RES-Pers'!$F$37</f>
        <v>0</v>
      </c>
      <c r="P25" s="57">
        <f>'[23]RES-Pers'!$F$45</f>
        <v>3.5714285714285712E-2</v>
      </c>
      <c r="Q25" s="13" t="str">
        <f t="shared" si="4"/>
        <v>OBS!</v>
      </c>
      <c r="R25" s="15" t="str">
        <f t="shared" si="5"/>
        <v/>
      </c>
      <c r="S25" s="4" t="str">
        <f t="shared" si="0"/>
        <v>OBS!</v>
      </c>
      <c r="T25" s="9" t="str">
        <f t="shared" si="1"/>
        <v/>
      </c>
      <c r="V25">
        <f t="shared" si="6"/>
        <v>0</v>
      </c>
      <c r="W25">
        <f t="shared" si="7"/>
        <v>0</v>
      </c>
      <c r="X25">
        <f t="shared" si="8"/>
        <v>0</v>
      </c>
      <c r="Y25">
        <f t="shared" si="9"/>
        <v>0</v>
      </c>
      <c r="Z25">
        <f t="shared" si="10"/>
        <v>1</v>
      </c>
      <c r="AD25" s="23"/>
      <c r="AE25" s="23"/>
      <c r="AF25" s="23"/>
      <c r="AG25" s="23"/>
    </row>
    <row r="26" spans="1:33" ht="17.100000000000001" customHeight="1" thickBot="1" x14ac:dyDescent="0.25">
      <c r="A26" s="38" t="s">
        <v>23</v>
      </c>
      <c r="B26" s="17">
        <f>[24]Spørgeskema!$D$11</f>
        <v>0</v>
      </c>
      <c r="C26" s="1">
        <f>[24]Spørgeskema!$D$13</f>
        <v>0</v>
      </c>
      <c r="D26" s="1">
        <f>[24]Spørgeskema!$D$17</f>
        <v>0</v>
      </c>
      <c r="E26" s="20">
        <f>[24]Spørgeskema!$D$16</f>
        <v>0</v>
      </c>
      <c r="F26" s="21">
        <f>'[24]RES-Læring'!$C$5</f>
        <v>0</v>
      </c>
      <c r="G26" s="22">
        <f>'[24]RES-Læring'!$C$10</f>
        <v>0</v>
      </c>
      <c r="H26" s="22">
        <f>'[24]RES-Læring'!$C$15</f>
        <v>2.6315789473684209E-2</v>
      </c>
      <c r="I26" s="22">
        <f>'[24]RES-Læring'!$C$20</f>
        <v>1.7543859649122806E-2</v>
      </c>
      <c r="J26" s="13" t="str">
        <f t="shared" si="2"/>
        <v>OBS!</v>
      </c>
      <c r="K26" s="14" t="str">
        <f t="shared" si="3"/>
        <v/>
      </c>
      <c r="L26" s="57">
        <f>'[24]RES-Pers'!$F$10</f>
        <v>4.7619047619047616E-2</v>
      </c>
      <c r="M26" s="57">
        <f>'[24]RES-Pers'!$F$19</f>
        <v>0</v>
      </c>
      <c r="N26" s="57">
        <f>'[24]RES-Pers'!$F$28</f>
        <v>2.7777777777777776E-2</v>
      </c>
      <c r="O26" s="57">
        <f>'[24]RES-Pers'!$F$37</f>
        <v>0</v>
      </c>
      <c r="P26" s="57">
        <f>'[24]RES-Pers'!$F$45</f>
        <v>3.5714285714285712E-2</v>
      </c>
      <c r="Q26" s="13" t="str">
        <f t="shared" si="4"/>
        <v>OBS!</v>
      </c>
      <c r="R26" s="15" t="str">
        <f t="shared" si="5"/>
        <v/>
      </c>
      <c r="S26" s="4" t="str">
        <f t="shared" si="0"/>
        <v>OBS!</v>
      </c>
      <c r="T26" s="9" t="str">
        <f t="shared" si="1"/>
        <v/>
      </c>
      <c r="V26">
        <f t="shared" si="6"/>
        <v>0</v>
      </c>
      <c r="W26">
        <f t="shared" si="7"/>
        <v>0</v>
      </c>
      <c r="X26">
        <f t="shared" si="8"/>
        <v>0</v>
      </c>
      <c r="Y26">
        <f t="shared" si="9"/>
        <v>0</v>
      </c>
      <c r="Z26">
        <f t="shared" si="10"/>
        <v>1</v>
      </c>
      <c r="AD26" s="23"/>
      <c r="AE26" s="23"/>
      <c r="AF26" s="23"/>
      <c r="AG26" s="23"/>
    </row>
    <row r="27" spans="1:33" ht="17.100000000000001" customHeight="1" thickBot="1" x14ac:dyDescent="0.25">
      <c r="A27" s="38" t="s">
        <v>24</v>
      </c>
      <c r="B27" s="17">
        <f>[25]Spørgeskema!$D$11</f>
        <v>0</v>
      </c>
      <c r="C27" s="1">
        <f>[25]Spørgeskema!$D$13</f>
        <v>0</v>
      </c>
      <c r="D27" s="1">
        <f>[25]Spørgeskema!$D$17</f>
        <v>0</v>
      </c>
      <c r="E27" s="20">
        <f>[25]Spørgeskema!$D$16</f>
        <v>0</v>
      </c>
      <c r="F27" s="21">
        <f>'[25]RES-Læring'!$C$5</f>
        <v>0</v>
      </c>
      <c r="G27" s="22">
        <f>'[25]RES-Læring'!$C$10</f>
        <v>0</v>
      </c>
      <c r="H27" s="22">
        <f>'[25]RES-Læring'!$C$15</f>
        <v>2.6315789473684209E-2</v>
      </c>
      <c r="I27" s="22">
        <f>'[25]RES-Læring'!$C$20</f>
        <v>1.7543859649122806E-2</v>
      </c>
      <c r="J27" s="13" t="str">
        <f t="shared" si="2"/>
        <v>OBS!</v>
      </c>
      <c r="K27" s="14" t="str">
        <f t="shared" si="3"/>
        <v/>
      </c>
      <c r="L27" s="57">
        <f>'[25]RES-Pers'!$F$10</f>
        <v>4.7619047619047616E-2</v>
      </c>
      <c r="M27" s="57">
        <f>'[25]RES-Pers'!$F$19</f>
        <v>0</v>
      </c>
      <c r="N27" s="57">
        <f>'[25]RES-Pers'!$F$28</f>
        <v>2.7777777777777776E-2</v>
      </c>
      <c r="O27" s="57">
        <f>'[25]RES-Pers'!$F$37</f>
        <v>0</v>
      </c>
      <c r="P27" s="57">
        <f>'[25]RES-Pers'!$F$45</f>
        <v>3.5714285714285712E-2</v>
      </c>
      <c r="Q27" s="13" t="str">
        <f t="shared" si="4"/>
        <v>OBS!</v>
      </c>
      <c r="R27" s="15" t="str">
        <f t="shared" si="5"/>
        <v/>
      </c>
      <c r="S27" s="4" t="str">
        <f t="shared" si="0"/>
        <v>OBS!</v>
      </c>
      <c r="T27" s="9" t="str">
        <f t="shared" si="1"/>
        <v/>
      </c>
      <c r="V27">
        <f t="shared" si="6"/>
        <v>0</v>
      </c>
      <c r="W27">
        <f t="shared" si="7"/>
        <v>0</v>
      </c>
      <c r="X27">
        <f t="shared" si="8"/>
        <v>0</v>
      </c>
      <c r="Y27">
        <f t="shared" si="9"/>
        <v>0</v>
      </c>
      <c r="Z27">
        <f t="shared" si="10"/>
        <v>1</v>
      </c>
      <c r="AD27" s="23"/>
      <c r="AE27" s="23"/>
      <c r="AF27" s="23"/>
      <c r="AG27" s="23"/>
    </row>
    <row r="28" spans="1:33" ht="17.100000000000001" customHeight="1" thickBot="1" x14ac:dyDescent="0.25">
      <c r="A28" s="38" t="s">
        <v>25</v>
      </c>
      <c r="B28" s="17">
        <f>[26]Spørgeskema!$D$11</f>
        <v>0</v>
      </c>
      <c r="C28" s="1">
        <f>[26]Spørgeskema!$D$13</f>
        <v>0</v>
      </c>
      <c r="D28" s="1">
        <f>[26]Spørgeskema!$D$17</f>
        <v>0</v>
      </c>
      <c r="E28" s="20">
        <f>[26]Spørgeskema!$D$16</f>
        <v>0</v>
      </c>
      <c r="F28" s="21">
        <f>'[26]RES-Læring'!$C$5</f>
        <v>0</v>
      </c>
      <c r="G28" s="22">
        <f>'[26]RES-Læring'!$C$10</f>
        <v>0</v>
      </c>
      <c r="H28" s="22">
        <f>'[26]RES-Læring'!$C$15</f>
        <v>2.6315789473684209E-2</v>
      </c>
      <c r="I28" s="22">
        <f>'[26]RES-Læring'!$C$20</f>
        <v>1.7543859649122806E-2</v>
      </c>
      <c r="J28" s="13" t="str">
        <f t="shared" si="2"/>
        <v>OBS!</v>
      </c>
      <c r="K28" s="14" t="str">
        <f t="shared" si="3"/>
        <v/>
      </c>
      <c r="L28" s="57">
        <f>'[26]RES-Pers'!$F$10</f>
        <v>4.7619047619047616E-2</v>
      </c>
      <c r="M28" s="57">
        <f>'[26]RES-Pers'!$F$19</f>
        <v>0</v>
      </c>
      <c r="N28" s="57">
        <f>'[26]RES-Pers'!$F$28</f>
        <v>2.7777777777777776E-2</v>
      </c>
      <c r="O28" s="57">
        <f>'[26]RES-Pers'!$F$37</f>
        <v>0</v>
      </c>
      <c r="P28" s="57">
        <f>'[26]RES-Pers'!$F$45</f>
        <v>3.5714285714285712E-2</v>
      </c>
      <c r="Q28" s="13" t="str">
        <f t="shared" si="4"/>
        <v>OBS!</v>
      </c>
      <c r="R28" s="15" t="str">
        <f t="shared" si="5"/>
        <v/>
      </c>
      <c r="S28" s="4" t="str">
        <f t="shared" si="0"/>
        <v>OBS!</v>
      </c>
      <c r="T28" s="9" t="str">
        <f t="shared" si="1"/>
        <v/>
      </c>
      <c r="V28">
        <f t="shared" si="6"/>
        <v>0</v>
      </c>
      <c r="W28">
        <f t="shared" si="7"/>
        <v>0</v>
      </c>
      <c r="X28">
        <f t="shared" si="8"/>
        <v>0</v>
      </c>
      <c r="Y28">
        <f t="shared" si="9"/>
        <v>0</v>
      </c>
      <c r="Z28">
        <f t="shared" si="10"/>
        <v>1</v>
      </c>
      <c r="AD28" s="23"/>
      <c r="AE28" s="23"/>
      <c r="AF28" s="23"/>
      <c r="AG28" s="23"/>
    </row>
    <row r="29" spans="1:33" ht="17.100000000000001" customHeight="1" thickBot="1" x14ac:dyDescent="0.25">
      <c r="A29" s="38" t="s">
        <v>26</v>
      </c>
      <c r="B29" s="17">
        <f>[27]Spørgeskema!$D$11</f>
        <v>0</v>
      </c>
      <c r="C29" s="1">
        <f>[27]Spørgeskema!$D$13</f>
        <v>0</v>
      </c>
      <c r="D29" s="1">
        <f>[27]Spørgeskema!$D$17</f>
        <v>0</v>
      </c>
      <c r="E29" s="20">
        <f>[27]Spørgeskema!$D$16</f>
        <v>0</v>
      </c>
      <c r="F29" s="21">
        <f>'[27]RES-Læring'!$C$5</f>
        <v>0</v>
      </c>
      <c r="G29" s="22">
        <f>'[27]RES-Læring'!$C$10</f>
        <v>0</v>
      </c>
      <c r="H29" s="22">
        <f>'[27]RES-Læring'!$C$15</f>
        <v>2.6315789473684209E-2</v>
      </c>
      <c r="I29" s="22">
        <f>'[27]RES-Læring'!$C$20</f>
        <v>1.7543859649122806E-2</v>
      </c>
      <c r="J29" s="13" t="str">
        <f t="shared" si="2"/>
        <v>OBS!</v>
      </c>
      <c r="K29" s="14" t="str">
        <f t="shared" si="3"/>
        <v/>
      </c>
      <c r="L29" s="57">
        <f>'[27]RES-Pers'!$F$10</f>
        <v>4.7619047619047616E-2</v>
      </c>
      <c r="M29" s="57">
        <f>'[27]RES-Pers'!$F$19</f>
        <v>0</v>
      </c>
      <c r="N29" s="57">
        <f>'[27]RES-Pers'!$F$28</f>
        <v>2.7777777777777776E-2</v>
      </c>
      <c r="O29" s="57">
        <f>'[27]RES-Pers'!$F$37</f>
        <v>0</v>
      </c>
      <c r="P29" s="57">
        <f>'[27]RES-Pers'!$F$45</f>
        <v>3.5714285714285712E-2</v>
      </c>
      <c r="Q29" s="13" t="str">
        <f t="shared" si="4"/>
        <v>OBS!</v>
      </c>
      <c r="R29" s="15" t="str">
        <f t="shared" si="5"/>
        <v/>
      </c>
      <c r="S29" s="4" t="str">
        <f t="shared" si="0"/>
        <v>OBS!</v>
      </c>
      <c r="T29" s="9" t="str">
        <f t="shared" si="1"/>
        <v/>
      </c>
      <c r="V29">
        <f t="shared" si="6"/>
        <v>0</v>
      </c>
      <c r="W29">
        <f t="shared" si="7"/>
        <v>0</v>
      </c>
      <c r="X29">
        <f>IF(AND(V29=0,W29=0,OR(M29&lt;15%,M29&gt;36%),OR(N29&lt;10%,N29&gt;32%),O29&lt;65%,O29&gt;12%,P29&lt;52%,P29&gt;5%),1,0)</f>
        <v>0</v>
      </c>
      <c r="Y29">
        <f t="shared" si="9"/>
        <v>0</v>
      </c>
      <c r="Z29">
        <f t="shared" si="10"/>
        <v>1</v>
      </c>
      <c r="AD29" s="23"/>
      <c r="AE29" s="23"/>
      <c r="AF29" s="23"/>
      <c r="AG29" s="23"/>
    </row>
    <row r="30" spans="1:33" ht="17.100000000000001" customHeight="1" thickBot="1" x14ac:dyDescent="0.25">
      <c r="A30" s="38" t="s">
        <v>27</v>
      </c>
      <c r="B30" s="17">
        <f>[28]Spørgeskema!$D$11</f>
        <v>0</v>
      </c>
      <c r="C30" s="1">
        <f>[28]Spørgeskema!$D$13</f>
        <v>0</v>
      </c>
      <c r="D30" s="1">
        <f>[28]Spørgeskema!$D$17</f>
        <v>0</v>
      </c>
      <c r="E30" s="20">
        <f>[28]Spørgeskema!$D$16</f>
        <v>0</v>
      </c>
      <c r="F30" s="21">
        <f>'[28]RES-Læring'!$C$5</f>
        <v>0</v>
      </c>
      <c r="G30" s="22">
        <f>'[28]RES-Læring'!$C$10</f>
        <v>0</v>
      </c>
      <c r="H30" s="22">
        <f>'[28]RES-Læring'!$C$15</f>
        <v>2.6315789473684209E-2</v>
      </c>
      <c r="I30" s="22">
        <f>'[28]RES-Læring'!$C$20</f>
        <v>1.7543859649122806E-2</v>
      </c>
      <c r="J30" s="13" t="str">
        <f t="shared" si="2"/>
        <v>OBS!</v>
      </c>
      <c r="K30" s="14" t="str">
        <f t="shared" si="3"/>
        <v/>
      </c>
      <c r="L30" s="57">
        <f>'[28]RES-Pers'!$F$10</f>
        <v>4.7619047619047616E-2</v>
      </c>
      <c r="M30" s="57">
        <f>'[28]RES-Pers'!$F$19</f>
        <v>0</v>
      </c>
      <c r="N30" s="57">
        <f>'[28]RES-Pers'!$F$28</f>
        <v>2.7777777777777776E-2</v>
      </c>
      <c r="O30" s="57">
        <f>'[28]RES-Pers'!$F$37</f>
        <v>0</v>
      </c>
      <c r="P30" s="57">
        <f>'[28]RES-Pers'!$F$45</f>
        <v>3.5714285714285712E-2</v>
      </c>
      <c r="Q30" s="13" t="str">
        <f t="shared" si="4"/>
        <v>OBS!</v>
      </c>
      <c r="R30" s="15" t="str">
        <f t="shared" si="5"/>
        <v/>
      </c>
      <c r="S30" s="4" t="str">
        <f t="shared" si="0"/>
        <v>OBS!</v>
      </c>
      <c r="T30" s="9" t="str">
        <f t="shared" si="1"/>
        <v/>
      </c>
      <c r="V30">
        <f t="shared" si="6"/>
        <v>0</v>
      </c>
      <c r="W30">
        <f t="shared" si="7"/>
        <v>0</v>
      </c>
      <c r="X30">
        <f t="shared" si="8"/>
        <v>0</v>
      </c>
      <c r="Y30">
        <f t="shared" si="9"/>
        <v>0</v>
      </c>
      <c r="Z30">
        <f t="shared" si="10"/>
        <v>1</v>
      </c>
      <c r="AD30" s="23"/>
      <c r="AE30" s="23"/>
      <c r="AF30" s="23"/>
      <c r="AG30" s="23"/>
    </row>
    <row r="31" spans="1:33" ht="17.100000000000001" customHeight="1" thickBot="1" x14ac:dyDescent="0.25">
      <c r="A31" s="38" t="s">
        <v>28</v>
      </c>
      <c r="B31" s="17">
        <f>[29]Spørgeskema!$D$11</f>
        <v>0</v>
      </c>
      <c r="C31" s="1">
        <f>[29]Spørgeskema!$D$13</f>
        <v>0</v>
      </c>
      <c r="D31" s="1">
        <f>[29]Spørgeskema!$D$17</f>
        <v>0</v>
      </c>
      <c r="E31" s="20">
        <f>[29]Spørgeskema!$D$16</f>
        <v>0</v>
      </c>
      <c r="F31" s="21">
        <f>'[29]RES-Læring'!$C$5</f>
        <v>0</v>
      </c>
      <c r="G31" s="22">
        <f>'[29]RES-Læring'!$C$10</f>
        <v>0</v>
      </c>
      <c r="H31" s="22">
        <f>'[29]RES-Læring'!$C$15</f>
        <v>2.6315789473684209E-2</v>
      </c>
      <c r="I31" s="22">
        <f>'[29]RES-Læring'!$C$20</f>
        <v>1.7543859649122806E-2</v>
      </c>
      <c r="J31" s="13" t="str">
        <f t="shared" si="2"/>
        <v>OBS!</v>
      </c>
      <c r="K31" s="14" t="str">
        <f t="shared" si="3"/>
        <v/>
      </c>
      <c r="L31" s="57">
        <f>'[29]RES-Pers'!$F$10</f>
        <v>4.7619047619047616E-2</v>
      </c>
      <c r="M31" s="57">
        <f>'[29]RES-Pers'!$F$19</f>
        <v>0</v>
      </c>
      <c r="N31" s="57">
        <f>'[29]RES-Pers'!$F$28</f>
        <v>2.7777777777777776E-2</v>
      </c>
      <c r="O31" s="57">
        <f>'[29]RES-Pers'!$F$37</f>
        <v>0</v>
      </c>
      <c r="P31" s="57">
        <f>'[29]RES-Pers'!$F$45</f>
        <v>3.5714285714285712E-2</v>
      </c>
      <c r="Q31" s="13" t="str">
        <f t="shared" si="4"/>
        <v>OBS!</v>
      </c>
      <c r="R31" s="15" t="str">
        <f t="shared" si="5"/>
        <v/>
      </c>
      <c r="S31" s="4" t="str">
        <f t="shared" si="0"/>
        <v>OBS!</v>
      </c>
      <c r="T31" s="9" t="str">
        <f t="shared" si="1"/>
        <v/>
      </c>
      <c r="V31">
        <f t="shared" si="6"/>
        <v>0</v>
      </c>
      <c r="W31">
        <f t="shared" si="7"/>
        <v>0</v>
      </c>
      <c r="X31">
        <f t="shared" si="8"/>
        <v>0</v>
      </c>
      <c r="Y31">
        <f t="shared" si="9"/>
        <v>0</v>
      </c>
      <c r="Z31">
        <f t="shared" si="10"/>
        <v>1</v>
      </c>
      <c r="AD31" s="23"/>
      <c r="AE31" s="23"/>
      <c r="AF31" s="23"/>
      <c r="AG31" s="23"/>
    </row>
    <row r="32" spans="1:33" ht="17.100000000000001" customHeight="1" thickBot="1" x14ac:dyDescent="0.25">
      <c r="A32" s="38" t="s">
        <v>29</v>
      </c>
      <c r="B32" s="17">
        <f>[30]Spørgeskema!$D$11</f>
        <v>0</v>
      </c>
      <c r="C32" s="1">
        <f>[30]Spørgeskema!$D$13</f>
        <v>0</v>
      </c>
      <c r="D32" s="1">
        <f>[30]Spørgeskema!$D$17</f>
        <v>0</v>
      </c>
      <c r="E32" s="20">
        <f>[30]Spørgeskema!$D$16</f>
        <v>0</v>
      </c>
      <c r="F32" s="21">
        <f>'[30]RES-Læring'!$C$5</f>
        <v>0</v>
      </c>
      <c r="G32" s="22">
        <f>'[30]RES-Læring'!$C$10</f>
        <v>0</v>
      </c>
      <c r="H32" s="22">
        <f>'[30]RES-Læring'!$C$15</f>
        <v>2.6315789473684209E-2</v>
      </c>
      <c r="I32" s="22">
        <f>'[30]RES-Læring'!$C$20</f>
        <v>1.7543859649122806E-2</v>
      </c>
      <c r="J32" s="13" t="str">
        <f t="shared" si="2"/>
        <v>OBS!</v>
      </c>
      <c r="K32" s="14" t="str">
        <f t="shared" si="3"/>
        <v/>
      </c>
      <c r="L32" s="57">
        <f>'[30]RES-Pers'!$F$10</f>
        <v>4.7619047619047616E-2</v>
      </c>
      <c r="M32" s="57">
        <f>'[30]RES-Pers'!$F$19</f>
        <v>0</v>
      </c>
      <c r="N32" s="57">
        <f>'[30]RES-Pers'!$F$28</f>
        <v>2.7777777777777776E-2</v>
      </c>
      <c r="O32" s="57">
        <f>'[30]RES-Pers'!$F$37</f>
        <v>0</v>
      </c>
      <c r="P32" s="57">
        <f>'[30]RES-Pers'!$F$45</f>
        <v>3.5714285714285712E-2</v>
      </c>
      <c r="Q32" s="13" t="str">
        <f t="shared" si="4"/>
        <v>OBS!</v>
      </c>
      <c r="R32" s="15" t="str">
        <f t="shared" si="5"/>
        <v/>
      </c>
      <c r="S32" s="4" t="str">
        <f t="shared" ref="S32:T36" si="11">IF(OR(J32="OBS!",Q32="OBS!"),"OBS!","")</f>
        <v>OBS!</v>
      </c>
      <c r="T32" s="9" t="str">
        <f t="shared" si="11"/>
        <v/>
      </c>
      <c r="V32">
        <f t="shared" si="6"/>
        <v>0</v>
      </c>
      <c r="W32">
        <f t="shared" si="7"/>
        <v>0</v>
      </c>
      <c r="X32">
        <f t="shared" si="8"/>
        <v>0</v>
      </c>
      <c r="Y32">
        <f t="shared" si="9"/>
        <v>0</v>
      </c>
      <c r="Z32">
        <f t="shared" si="10"/>
        <v>1</v>
      </c>
      <c r="AD32" s="23"/>
      <c r="AE32" s="23"/>
      <c r="AF32" s="23"/>
      <c r="AG32" s="23"/>
    </row>
    <row r="33" spans="1:33" ht="17.100000000000001" customHeight="1" thickBot="1" x14ac:dyDescent="0.25">
      <c r="A33" s="38" t="s">
        <v>36</v>
      </c>
      <c r="B33" s="17">
        <f>[31]Spørgeskema!$D$11</f>
        <v>0</v>
      </c>
      <c r="C33" s="1">
        <f>[31]Spørgeskema!$D$13</f>
        <v>0</v>
      </c>
      <c r="D33" s="1">
        <f>[31]Spørgeskema!$D$17</f>
        <v>0</v>
      </c>
      <c r="E33" s="20">
        <f>[31]Spørgeskema!$D$16</f>
        <v>0</v>
      </c>
      <c r="F33" s="21">
        <f>'[31]RES-Læring'!$C$5</f>
        <v>0</v>
      </c>
      <c r="G33" s="22">
        <f>'[31]RES-Læring'!$C$10</f>
        <v>0</v>
      </c>
      <c r="H33" s="22">
        <f>'[31]RES-Læring'!$C$15</f>
        <v>2.6315789473684209E-2</v>
      </c>
      <c r="I33" s="22">
        <f>'[31]RES-Læring'!$C$20</f>
        <v>1.7543859649122806E-2</v>
      </c>
      <c r="J33" s="13" t="str">
        <f t="shared" si="2"/>
        <v>OBS!</v>
      </c>
      <c r="K33" s="14" t="str">
        <f t="shared" si="3"/>
        <v/>
      </c>
      <c r="L33" s="57">
        <f>'[31]RES-Pers'!$F$10</f>
        <v>4.7619047619047616E-2</v>
      </c>
      <c r="M33" s="57">
        <f>'[31]RES-Pers'!$F$19</f>
        <v>0</v>
      </c>
      <c r="N33" s="57">
        <f>'[31]RES-Pers'!$F$28</f>
        <v>2.7777777777777776E-2</v>
      </c>
      <c r="O33" s="57">
        <f>'[31]RES-Pers'!$F$37</f>
        <v>0</v>
      </c>
      <c r="P33" s="57">
        <f>'[31]RES-Pers'!$F$45</f>
        <v>3.5714285714285712E-2</v>
      </c>
      <c r="Q33" s="13" t="str">
        <f t="shared" si="4"/>
        <v>OBS!</v>
      </c>
      <c r="R33" s="15" t="str">
        <f t="shared" si="5"/>
        <v/>
      </c>
      <c r="S33" s="4" t="str">
        <f t="shared" si="11"/>
        <v>OBS!</v>
      </c>
      <c r="T33" s="9" t="str">
        <f t="shared" si="11"/>
        <v/>
      </c>
      <c r="V33">
        <f t="shared" si="6"/>
        <v>0</v>
      </c>
      <c r="W33">
        <f t="shared" si="7"/>
        <v>0</v>
      </c>
      <c r="X33">
        <f t="shared" si="8"/>
        <v>0</v>
      </c>
      <c r="Y33">
        <f t="shared" si="9"/>
        <v>0</v>
      </c>
      <c r="Z33">
        <f t="shared" si="10"/>
        <v>1</v>
      </c>
      <c r="AD33" s="23"/>
      <c r="AE33" s="23"/>
      <c r="AF33" s="23"/>
      <c r="AG33" s="23"/>
    </row>
    <row r="34" spans="1:33" ht="16.5" customHeight="1" thickBot="1" x14ac:dyDescent="0.25">
      <c r="A34" s="38" t="s">
        <v>37</v>
      </c>
      <c r="B34" s="17">
        <f>[32]Spørgeskema!$D$11</f>
        <v>0</v>
      </c>
      <c r="C34" s="1">
        <f>[32]Spørgeskema!$D$13</f>
        <v>0</v>
      </c>
      <c r="D34" s="1">
        <f>[32]Spørgeskema!$D$17</f>
        <v>0</v>
      </c>
      <c r="E34" s="20">
        <f>[32]Spørgeskema!$D$16</f>
        <v>0</v>
      </c>
      <c r="F34" s="21">
        <f>'[32]RES-Læring'!$C$5</f>
        <v>0</v>
      </c>
      <c r="G34" s="22">
        <f>'[32]RES-Læring'!$C$10</f>
        <v>0</v>
      </c>
      <c r="H34" s="22">
        <f>'[32]RES-Læring'!$C$15</f>
        <v>2.6315789473684209E-2</v>
      </c>
      <c r="I34" s="22">
        <f>'[32]RES-Læring'!$C$20</f>
        <v>1.7543859649122806E-2</v>
      </c>
      <c r="J34" s="13" t="str">
        <f t="shared" si="2"/>
        <v>OBS!</v>
      </c>
      <c r="K34" s="14" t="str">
        <f t="shared" si="3"/>
        <v/>
      </c>
      <c r="L34" s="57">
        <f>'[32]RES-Pers'!$F$10</f>
        <v>4.7619047619047616E-2</v>
      </c>
      <c r="M34" s="57">
        <f>'[32]RES-Pers'!$F$19</f>
        <v>0</v>
      </c>
      <c r="N34" s="57">
        <f>'[32]RES-Pers'!$F$28</f>
        <v>2.7777777777777776E-2</v>
      </c>
      <c r="O34" s="57">
        <f>'[32]RES-Pers'!$F$37</f>
        <v>0</v>
      </c>
      <c r="P34" s="57">
        <f>'[32]RES-Pers'!$F$45</f>
        <v>3.5714285714285712E-2</v>
      </c>
      <c r="Q34" s="13" t="str">
        <f t="shared" si="4"/>
        <v>OBS!</v>
      </c>
      <c r="R34" s="15" t="str">
        <f t="shared" si="5"/>
        <v/>
      </c>
      <c r="S34" s="4" t="str">
        <f t="shared" si="11"/>
        <v>OBS!</v>
      </c>
      <c r="T34" s="9" t="str">
        <f t="shared" si="11"/>
        <v/>
      </c>
      <c r="V34">
        <f t="shared" si="6"/>
        <v>0</v>
      </c>
      <c r="W34">
        <f t="shared" si="7"/>
        <v>0</v>
      </c>
      <c r="X34">
        <f t="shared" si="8"/>
        <v>0</v>
      </c>
      <c r="Y34">
        <f t="shared" si="9"/>
        <v>0</v>
      </c>
      <c r="Z34">
        <f t="shared" si="10"/>
        <v>1</v>
      </c>
      <c r="AD34" s="23"/>
      <c r="AE34" s="23"/>
      <c r="AF34" s="23"/>
      <c r="AG34" s="23"/>
    </row>
    <row r="35" spans="1:33" ht="17.100000000000001" customHeight="1" thickBot="1" x14ac:dyDescent="0.25">
      <c r="A35" s="38" t="s">
        <v>38</v>
      </c>
      <c r="B35" s="17">
        <f>[33]Spørgeskema!$D$11</f>
        <v>0</v>
      </c>
      <c r="C35" s="1">
        <f>[33]Spørgeskema!$D$13</f>
        <v>0</v>
      </c>
      <c r="D35" s="1">
        <f>[33]Spørgeskema!$D$17</f>
        <v>0</v>
      </c>
      <c r="E35" s="20">
        <f>[33]Spørgeskema!$D$16</f>
        <v>0</v>
      </c>
      <c r="F35" s="21">
        <f>'[33]RES-Læring'!$C$5</f>
        <v>0</v>
      </c>
      <c r="G35" s="22">
        <f>'[33]RES-Læring'!$C$10</f>
        <v>0</v>
      </c>
      <c r="H35" s="22">
        <f>'[33]RES-Læring'!$C$15</f>
        <v>2.6315789473684209E-2</v>
      </c>
      <c r="I35" s="22">
        <f>'[33]RES-Læring'!$C$20</f>
        <v>1.7543859649122806E-2</v>
      </c>
      <c r="J35" s="13" t="str">
        <f t="shared" si="2"/>
        <v>OBS!</v>
      </c>
      <c r="K35" s="14" t="str">
        <f t="shared" si="3"/>
        <v/>
      </c>
      <c r="L35" s="57">
        <f>'[33]RES-Pers'!$F$10</f>
        <v>4.7619047619047616E-2</v>
      </c>
      <c r="M35" s="57">
        <f>'[33]RES-Pers'!$F$19</f>
        <v>0</v>
      </c>
      <c r="N35" s="57">
        <f>'[33]RES-Pers'!$F$28</f>
        <v>2.7777777777777776E-2</v>
      </c>
      <c r="O35" s="57">
        <f>'[33]RES-Pers'!$F$37</f>
        <v>0</v>
      </c>
      <c r="P35" s="57">
        <f>'[33]RES-Pers'!$F$45</f>
        <v>3.5714285714285712E-2</v>
      </c>
      <c r="Q35" s="13" t="str">
        <f t="shared" si="4"/>
        <v>OBS!</v>
      </c>
      <c r="R35" s="15" t="str">
        <f t="shared" si="5"/>
        <v/>
      </c>
      <c r="S35" s="4" t="str">
        <f t="shared" si="11"/>
        <v>OBS!</v>
      </c>
      <c r="T35" s="9" t="str">
        <f t="shared" si="11"/>
        <v/>
      </c>
      <c r="V35">
        <f t="shared" si="6"/>
        <v>0</v>
      </c>
      <c r="W35">
        <f t="shared" si="7"/>
        <v>0</v>
      </c>
      <c r="X35">
        <f t="shared" si="8"/>
        <v>0</v>
      </c>
      <c r="Y35">
        <f t="shared" si="9"/>
        <v>0</v>
      </c>
      <c r="Z35">
        <f t="shared" si="10"/>
        <v>1</v>
      </c>
      <c r="AD35" s="23"/>
      <c r="AE35" s="23"/>
      <c r="AF35" s="23"/>
      <c r="AG35" s="23"/>
    </row>
    <row r="36" spans="1:33" ht="17.100000000000001" customHeight="1" thickBot="1" x14ac:dyDescent="0.25">
      <c r="A36" s="38" t="s">
        <v>39</v>
      </c>
      <c r="B36" s="17">
        <f>[34]Spørgeskema!$D$11</f>
        <v>0</v>
      </c>
      <c r="C36" s="1">
        <f>[34]Spørgeskema!$D$13</f>
        <v>0</v>
      </c>
      <c r="D36" s="1">
        <f>[34]Spørgeskema!$D$17</f>
        <v>0</v>
      </c>
      <c r="E36" s="20">
        <f>[34]Spørgeskema!$D$16</f>
        <v>0</v>
      </c>
      <c r="F36" s="21">
        <f>'[34]RES-Læring'!$C$5</f>
        <v>0</v>
      </c>
      <c r="G36" s="22">
        <f>'[34]RES-Læring'!$C$10</f>
        <v>0</v>
      </c>
      <c r="H36" s="22">
        <f>'[34]RES-Læring'!$C$15</f>
        <v>2.6315789473684209E-2</v>
      </c>
      <c r="I36" s="22">
        <f>'[34]RES-Læring'!$C$20</f>
        <v>1.7543859649122806E-2</v>
      </c>
      <c r="J36" s="13" t="str">
        <f t="shared" si="2"/>
        <v>OBS!</v>
      </c>
      <c r="K36" s="14" t="str">
        <f t="shared" si="3"/>
        <v/>
      </c>
      <c r="L36" s="57">
        <f>'[34]RES-Pers'!$F$10</f>
        <v>4.7619047619047616E-2</v>
      </c>
      <c r="M36" s="57">
        <f>'[34]RES-Pers'!$F$19</f>
        <v>0</v>
      </c>
      <c r="N36" s="57">
        <f>'[34]RES-Pers'!$F$28</f>
        <v>2.7777777777777776E-2</v>
      </c>
      <c r="O36" s="57">
        <f>'[34]RES-Pers'!$F$37</f>
        <v>0</v>
      </c>
      <c r="P36" s="57">
        <f>'[34]RES-Pers'!$F$45</f>
        <v>3.5714285714285712E-2</v>
      </c>
      <c r="Q36" s="13" t="str">
        <f t="shared" si="4"/>
        <v>OBS!</v>
      </c>
      <c r="R36" s="15" t="str">
        <f t="shared" si="5"/>
        <v/>
      </c>
      <c r="S36" s="4" t="str">
        <f t="shared" si="11"/>
        <v>OBS!</v>
      </c>
      <c r="T36" s="9" t="str">
        <f t="shared" si="11"/>
        <v/>
      </c>
      <c r="V36">
        <f t="shared" si="6"/>
        <v>0</v>
      </c>
      <c r="W36">
        <f t="shared" si="7"/>
        <v>0</v>
      </c>
      <c r="X36">
        <f t="shared" si="8"/>
        <v>0</v>
      </c>
      <c r="Y36">
        <f t="shared" si="9"/>
        <v>0</v>
      </c>
      <c r="Z36">
        <f t="shared" si="10"/>
        <v>1</v>
      </c>
      <c r="AD36" s="23"/>
      <c r="AE36" s="23"/>
      <c r="AF36" s="23"/>
      <c r="AG36" s="23"/>
    </row>
    <row r="37" spans="1:33" ht="17.100000000000001" customHeight="1" thickBot="1" x14ac:dyDescent="0.25">
      <c r="A37" s="38" t="s">
        <v>40</v>
      </c>
      <c r="B37" s="17">
        <f>[35]Spørgeskema!$D$11</f>
        <v>0</v>
      </c>
      <c r="C37" s="1">
        <f>[35]Spørgeskema!$D$13</f>
        <v>0</v>
      </c>
      <c r="D37" s="1">
        <f>[35]Spørgeskema!$D$17</f>
        <v>0</v>
      </c>
      <c r="E37" s="20">
        <f>[35]Spørgeskema!$D$16</f>
        <v>0</v>
      </c>
      <c r="F37" s="21">
        <f>'[35]RES-Læring'!$C$5</f>
        <v>0</v>
      </c>
      <c r="G37" s="22">
        <f>'[35]RES-Læring'!$C$10</f>
        <v>0</v>
      </c>
      <c r="H37" s="22">
        <f>'[35]RES-Læring'!$C$15</f>
        <v>2.6315789473684209E-2</v>
      </c>
      <c r="I37" s="22">
        <f>'[35]RES-Læring'!$C$20</f>
        <v>1.7543859649122806E-2</v>
      </c>
      <c r="J37" s="13" t="str">
        <f t="shared" si="2"/>
        <v>OBS!</v>
      </c>
      <c r="K37" s="14" t="str">
        <f t="shared" si="3"/>
        <v/>
      </c>
      <c r="L37" s="57">
        <f>'[35]RES-Pers'!$F$10</f>
        <v>4.7619047619047616E-2</v>
      </c>
      <c r="M37" s="57">
        <f>'[35]RES-Pers'!$F$19</f>
        <v>0</v>
      </c>
      <c r="N37" s="57">
        <f>'[35]RES-Pers'!$F$28</f>
        <v>2.7777777777777776E-2</v>
      </c>
      <c r="O37" s="57">
        <f>'[35]RES-Pers'!$F$37</f>
        <v>0</v>
      </c>
      <c r="P37" s="57">
        <f>'[35]RES-Pers'!$F$45</f>
        <v>3.5714285714285712E-2</v>
      </c>
      <c r="Q37" s="13" t="str">
        <f t="shared" si="4"/>
        <v>OBS!</v>
      </c>
      <c r="R37" s="15" t="str">
        <f t="shared" si="5"/>
        <v/>
      </c>
      <c r="S37" s="4" t="str">
        <f t="shared" si="0"/>
        <v>OBS!</v>
      </c>
      <c r="T37" s="9" t="str">
        <f t="shared" si="1"/>
        <v/>
      </c>
      <c r="V37">
        <f t="shared" si="6"/>
        <v>0</v>
      </c>
      <c r="W37">
        <f t="shared" si="7"/>
        <v>0</v>
      </c>
      <c r="X37">
        <f t="shared" si="8"/>
        <v>0</v>
      </c>
      <c r="Y37">
        <f t="shared" si="9"/>
        <v>0</v>
      </c>
      <c r="Z37">
        <f t="shared" si="10"/>
        <v>1</v>
      </c>
      <c r="AD37" s="23"/>
      <c r="AE37" s="23"/>
      <c r="AF37" s="23"/>
      <c r="AG37" s="23"/>
    </row>
    <row r="38" spans="1:33" ht="17.100000000000001" customHeight="1" thickBot="1" x14ac:dyDescent="0.25">
      <c r="B38" s="16">
        <f>COUNTIF(B3:B37,"&lt;&gt;0")</f>
        <v>0</v>
      </c>
      <c r="F38" s="23"/>
      <c r="G38" s="23"/>
      <c r="H38" s="23"/>
      <c r="I38" s="23"/>
      <c r="J38" s="24">
        <f>COUNTIF(J3:J37,"=OBS!")</f>
        <v>35</v>
      </c>
      <c r="K38" s="25">
        <f>COUNTIF(K3:K37,"=OBS!")</f>
        <v>0</v>
      </c>
      <c r="L38" s="8"/>
      <c r="M38" s="26"/>
      <c r="N38" s="26"/>
      <c r="O38" s="26"/>
      <c r="P38" s="26"/>
      <c r="Q38" s="24">
        <f>COUNTIF(Q3:Q37,"=OBS!")</f>
        <v>35</v>
      </c>
      <c r="R38" s="25">
        <f>COUNTIF(R3:R37,"=OBS!")</f>
        <v>0</v>
      </c>
      <c r="S38" s="5">
        <f>COUNTIF(S3:S37,"=OBS!")</f>
        <v>35</v>
      </c>
      <c r="T38" s="10">
        <f>COUNTIF(T3:T37,"=OBS!")</f>
        <v>0</v>
      </c>
      <c r="U38" s="11">
        <f>SUM(S38:T38)</f>
        <v>35</v>
      </c>
      <c r="V38" s="45"/>
      <c r="W38" s="45"/>
      <c r="X38" s="45"/>
      <c r="Y38" s="45"/>
      <c r="Z38" s="45"/>
      <c r="AA38" s="45"/>
      <c r="AD38" s="23"/>
      <c r="AE38" s="23"/>
      <c r="AF38" s="23"/>
      <c r="AG38" s="23"/>
    </row>
  </sheetData>
  <mergeCells count="2">
    <mergeCell ref="B1:C1"/>
    <mergeCell ref="D1:E1"/>
  </mergeCells>
  <phoneticPr fontId="2" type="noConversion"/>
  <conditionalFormatting sqref="F3:F37">
    <cfRule type="cellIs" dxfId="2" priority="42" operator="lessThan">
      <formula>0.27</formula>
    </cfRule>
    <cfRule type="cellIs" dxfId="1" priority="41" operator="between">
      <formula>0.27</formula>
      <formula>0.45</formula>
    </cfRule>
    <cfRule type="cellIs" dxfId="0" priority="40" operator="greaterThan">
      <formula>0.45</formula>
    </cfRule>
  </conditionalFormatting>
  <conditionalFormatting sqref="G3:G37">
    <cfRule type="cellIs" dxfId="44" priority="39" operator="between">
      <formula>0.1</formula>
      <formula>0.26</formula>
    </cfRule>
    <cfRule type="cellIs" dxfId="43" priority="38" operator="between">
      <formula>0.26</formula>
      <formula>0.37</formula>
    </cfRule>
    <cfRule type="cellIs" dxfId="42" priority="37" operator="lessThan">
      <formula>0.1</formula>
    </cfRule>
    <cfRule type="cellIs" dxfId="41" priority="36" operator="greaterThan">
      <formula>0.37</formula>
    </cfRule>
  </conditionalFormatting>
  <conditionalFormatting sqref="H3:H37">
    <cfRule type="cellIs" dxfId="40" priority="35" operator="between">
      <formula>0.2</formula>
      <formula>0.35</formula>
    </cfRule>
    <cfRule type="cellIs" dxfId="39" priority="34" operator="between">
      <formula>0.15</formula>
      <formula>0.2</formula>
    </cfRule>
    <cfRule type="cellIs" dxfId="38" priority="33" operator="between">
      <formula>0.35</formula>
      <formula>0.45</formula>
    </cfRule>
    <cfRule type="cellIs" dxfId="37" priority="32" operator="lessThan">
      <formula>0.15</formula>
    </cfRule>
    <cfRule type="cellIs" dxfId="36" priority="31" operator="greaterThan">
      <formula>0.45</formula>
    </cfRule>
  </conditionalFormatting>
  <conditionalFormatting sqref="I3:I37">
    <cfRule type="cellIs" dxfId="35" priority="30" operator="between">
      <formula>0.1</formula>
      <formula>0.26</formula>
    </cfRule>
    <cfRule type="cellIs" dxfId="34" priority="29" operator="between">
      <formula>0.05</formula>
      <formula>0.1</formula>
    </cfRule>
    <cfRule type="cellIs" dxfId="33" priority="28" operator="between">
      <formula>0.26</formula>
      <formula>0.35</formula>
    </cfRule>
    <cfRule type="cellIs" dxfId="32" priority="27" operator="lessThan">
      <formula>0.05</formula>
    </cfRule>
    <cfRule type="cellIs" dxfId="31" priority="26" operator="greaterThan">
      <formula>0.35</formula>
    </cfRule>
  </conditionalFormatting>
  <conditionalFormatting sqref="L3:L37">
    <cfRule type="cellIs" dxfId="30" priority="25" operator="between">
      <formula>0.15</formula>
      <formula>0.38</formula>
    </cfRule>
    <cfRule type="cellIs" dxfId="29" priority="24" operator="between">
      <formula>0.1</formula>
      <formula>0.15</formula>
    </cfRule>
    <cfRule type="cellIs" dxfId="28" priority="23" operator="between">
      <formula>0.38</formula>
      <formula>0.51</formula>
    </cfRule>
    <cfRule type="cellIs" dxfId="27" priority="22" operator="lessThan">
      <formula>0.1</formula>
    </cfRule>
    <cfRule type="cellIs" dxfId="26" priority="21" operator="greaterThan">
      <formula>0.51</formula>
    </cfRule>
  </conditionalFormatting>
  <conditionalFormatting sqref="M3:M37">
    <cfRule type="cellIs" dxfId="25" priority="20" operator="between">
      <formula>0.15</formula>
      <formula>0.36</formula>
    </cfRule>
    <cfRule type="cellIs" dxfId="24" priority="19" operator="between">
      <formula>0.1</formula>
      <formula>0.15</formula>
    </cfRule>
    <cfRule type="cellIs" dxfId="23" priority="18" operator="between">
      <formula>0.36</formula>
      <formula>0.45</formula>
    </cfRule>
    <cfRule type="cellIs" dxfId="22" priority="17" operator="greaterThan">
      <formula>0.45</formula>
    </cfRule>
    <cfRule type="cellIs" dxfId="21" priority="16" operator="lessThan">
      <formula>0.1</formula>
    </cfRule>
  </conditionalFormatting>
  <conditionalFormatting sqref="N3:N37">
    <cfRule type="cellIs" dxfId="20" priority="15" operator="between">
      <formula>0.1</formula>
      <formula>0.32</formula>
    </cfRule>
    <cfRule type="cellIs" dxfId="19" priority="14" operator="between">
      <formula>0.06</formula>
      <formula>0.1</formula>
    </cfRule>
    <cfRule type="cellIs" dxfId="18" priority="13" operator="between">
      <formula>0.32</formula>
      <formula>0.45</formula>
    </cfRule>
    <cfRule type="cellIs" dxfId="17" priority="12" operator="lessThan">
      <formula>0.06</formula>
    </cfRule>
    <cfRule type="cellIs" dxfId="16" priority="11" operator="greaterThan">
      <formula>0.45</formula>
    </cfRule>
  </conditionalFormatting>
  <conditionalFormatting sqref="O3:O37">
    <cfRule type="cellIs" dxfId="15" priority="10" operator="between">
      <formula>0.23</formula>
      <formula>0.47</formula>
    </cfRule>
    <cfRule type="cellIs" dxfId="14" priority="9" operator="between">
      <formula>0.12</formula>
      <formula>0.23</formula>
    </cfRule>
    <cfRule type="cellIs" dxfId="13" priority="8" operator="between">
      <formula>0.47</formula>
      <formula>0.65</formula>
    </cfRule>
    <cfRule type="cellIs" dxfId="12" priority="7" operator="lessThan">
      <formula>0.12</formula>
    </cfRule>
    <cfRule type="cellIs" dxfId="11" priority="6" operator="greaterThan">
      <formula>0.65</formula>
    </cfRule>
  </conditionalFormatting>
  <conditionalFormatting sqref="P3:P37">
    <cfRule type="cellIs" dxfId="10" priority="5" operator="between">
      <formula>0.1</formula>
      <formula>0.4</formula>
    </cfRule>
    <cfRule type="cellIs" dxfId="9" priority="4" operator="between">
      <formula>0.05</formula>
      <formula>0.1</formula>
    </cfRule>
    <cfRule type="cellIs" dxfId="8" priority="3" operator="between">
      <formula>0.4</formula>
      <formula>0.52</formula>
    </cfRule>
    <cfRule type="cellIs" dxfId="7" priority="2" operator="lessThan">
      <formula>0.05</formula>
    </cfRule>
    <cfRule type="cellIs" dxfId="6" priority="1" operator="greaterThan">
      <formula>0.52</formula>
    </cfRule>
  </conditionalFormatting>
  <hyperlinks>
    <hyperlink ref="F2" r:id="rId1"/>
    <hyperlink ref="G2" r:id="rId2"/>
    <hyperlink ref="H2" r:id="rId3"/>
    <hyperlink ref="I2" r:id="rId4"/>
    <hyperlink ref="L2" r:id="rId5"/>
    <hyperlink ref="M2" r:id="rId6"/>
    <hyperlink ref="N2" r:id="rId7"/>
    <hyperlink ref="O2" r:id="rId8"/>
    <hyperlink ref="P2" r:id="rId9"/>
    <hyperlink ref="A3" r:id="rId10"/>
    <hyperlink ref="A4" r:id="rId11"/>
    <hyperlink ref="A5" r:id="rId12"/>
    <hyperlink ref="A6" r:id="rId13"/>
    <hyperlink ref="A13" r:id="rId14"/>
    <hyperlink ref="A14" r:id="rId15"/>
    <hyperlink ref="A15" r:id="rId16"/>
    <hyperlink ref="A16" r:id="rId17"/>
    <hyperlink ref="A17" r:id="rId18"/>
    <hyperlink ref="A18" r:id="rId19"/>
    <hyperlink ref="A19" r:id="rId20"/>
    <hyperlink ref="A20" r:id="rId21"/>
    <hyperlink ref="A21" r:id="rId22"/>
    <hyperlink ref="A22" r:id="rId23"/>
    <hyperlink ref="A23" r:id="rId24"/>
    <hyperlink ref="A24" r:id="rId25"/>
    <hyperlink ref="A25" r:id="rId26"/>
    <hyperlink ref="A26" r:id="rId27"/>
    <hyperlink ref="A27" r:id="rId28"/>
    <hyperlink ref="A28" r:id="rId29"/>
    <hyperlink ref="A29" r:id="rId30"/>
    <hyperlink ref="A30" r:id="rId31"/>
    <hyperlink ref="A31" r:id="rId32"/>
    <hyperlink ref="A37" r:id="rId33" display="035\PAS-screening.xlsx"/>
    <hyperlink ref="A33" r:id="rId34"/>
    <hyperlink ref="A32" r:id="rId35"/>
    <hyperlink ref="A34" r:id="rId36"/>
    <hyperlink ref="A35" r:id="rId37"/>
    <hyperlink ref="A36" r:id="rId38"/>
    <hyperlink ref="A7" r:id="rId39"/>
    <hyperlink ref="A11" r:id="rId40"/>
    <hyperlink ref="A8" r:id="rId41"/>
    <hyperlink ref="A12" r:id="rId42"/>
    <hyperlink ref="A9" r:id="rId43"/>
    <hyperlink ref="A10" r:id="rId44"/>
  </hyperlinks>
  <pageMargins left="0.75" right="0.75" top="1" bottom="1" header="0" footer="0"/>
  <pageSetup paperSize="9" orientation="portrait" r:id="rId45"/>
  <headerFooter alignWithMargins="0"/>
  <ignoredErrors>
    <ignoredError sqref="A3:A6 A13:A3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100" workbookViewId="0">
      <selection activeCell="B13" sqref="B13"/>
    </sheetView>
  </sheetViews>
  <sheetFormatPr defaultRowHeight="12.75" x14ac:dyDescent="0.2"/>
  <cols>
    <col min="1" max="1" width="2.42578125" customWidth="1"/>
    <col min="2" max="2" width="11.140625" bestFit="1" customWidth="1"/>
    <col min="3" max="3" width="28.7109375" customWidth="1"/>
    <col min="4" max="4" width="3.7109375" customWidth="1"/>
    <col min="5" max="5" width="11.140625" bestFit="1" customWidth="1"/>
    <col min="6" max="6" width="28.7109375" customWidth="1"/>
    <col min="7" max="7" width="3.7109375" customWidth="1"/>
    <col min="8" max="8" width="11.140625" bestFit="1" customWidth="1"/>
    <col min="9" max="9" width="28.7109375" customWidth="1"/>
    <col min="10" max="10" width="3.7109375" customWidth="1"/>
    <col min="11" max="11" width="11.140625" bestFit="1" customWidth="1"/>
    <col min="12" max="12" width="28.7109375" customWidth="1"/>
    <col min="13" max="13" width="3.7109375" customWidth="1"/>
    <col min="14" max="14" width="11.140625" bestFit="1" customWidth="1"/>
    <col min="15" max="15" width="28.7109375" customWidth="1"/>
  </cols>
  <sheetData>
    <row r="1" spans="1:15" ht="12.75" customHeight="1" x14ac:dyDescent="0.35">
      <c r="A1" s="66" t="s">
        <v>54</v>
      </c>
      <c r="B1" s="66"/>
      <c r="C1" s="66"/>
      <c r="D1" s="66"/>
      <c r="E1" s="66"/>
      <c r="F1" s="66"/>
      <c r="G1" s="54"/>
      <c r="H1" s="54"/>
      <c r="I1" s="54"/>
      <c r="J1" s="54"/>
      <c r="K1" s="54"/>
      <c r="L1" s="54"/>
      <c r="M1" s="54"/>
      <c r="N1" s="54"/>
      <c r="O1" s="54"/>
    </row>
    <row r="2" spans="1:15" ht="13.5" customHeight="1" thickBot="1" x14ac:dyDescent="0.4">
      <c r="A2" s="66"/>
      <c r="B2" s="66"/>
      <c r="C2" s="66"/>
      <c r="D2" s="66"/>
      <c r="E2" s="66"/>
      <c r="F2" s="66"/>
      <c r="G2" s="54"/>
      <c r="H2" s="54"/>
      <c r="I2" s="54"/>
      <c r="J2" s="54"/>
      <c r="K2" s="54"/>
      <c r="L2" s="54"/>
      <c r="M2" s="54"/>
      <c r="N2" s="54"/>
      <c r="O2" s="54"/>
    </row>
    <row r="3" spans="1:15" x14ac:dyDescent="0.2">
      <c r="B3" s="64">
        <v>1</v>
      </c>
      <c r="C3" s="65"/>
      <c r="D3" s="3"/>
      <c r="E3" s="64">
        <v>2</v>
      </c>
      <c r="F3" s="65"/>
      <c r="G3" s="3"/>
      <c r="H3" s="64">
        <v>3</v>
      </c>
      <c r="I3" s="65"/>
      <c r="J3" s="3"/>
      <c r="K3" s="64" t="s">
        <v>52</v>
      </c>
      <c r="L3" s="65"/>
      <c r="M3" s="3"/>
      <c r="N3" s="64" t="s">
        <v>53</v>
      </c>
      <c r="O3" s="65"/>
    </row>
    <row r="4" spans="1:15" ht="13.5" thickBot="1" x14ac:dyDescent="0.25">
      <c r="B4" s="52" t="s">
        <v>1</v>
      </c>
      <c r="C4" s="53" t="s">
        <v>0</v>
      </c>
      <c r="D4" s="3"/>
      <c r="E4" s="52" t="s">
        <v>1</v>
      </c>
      <c r="F4" s="53" t="s">
        <v>0</v>
      </c>
      <c r="G4" s="3"/>
      <c r="H4" s="52" t="s">
        <v>1</v>
      </c>
      <c r="I4" s="53" t="s">
        <v>0</v>
      </c>
      <c r="J4" s="3"/>
      <c r="K4" s="52" t="s">
        <v>1</v>
      </c>
      <c r="L4" s="53" t="s">
        <v>0</v>
      </c>
      <c r="M4" s="3"/>
      <c r="N4" s="52" t="s">
        <v>1</v>
      </c>
      <c r="O4" s="53" t="s">
        <v>0</v>
      </c>
    </row>
    <row r="5" spans="1:15" x14ac:dyDescent="0.2">
      <c r="B5" s="46" t="str">
        <f>IF(Total!$V$3=1,Total!$A$3,"")</f>
        <v/>
      </c>
      <c r="C5" s="47" t="str">
        <f>IF(Total!$V$3=1,Total!$B$3,"")</f>
        <v/>
      </c>
      <c r="E5" s="46" t="str">
        <f>IF(Total!$W$3=1,Total!$A$3,"")</f>
        <v/>
      </c>
      <c r="F5" s="47" t="str">
        <f>IF(Total!$W$3=1,Total!$B$3,"")</f>
        <v/>
      </c>
      <c r="H5" s="46" t="str">
        <f>IF(Total!$X$3=1,Total!$A$3,"")</f>
        <v/>
      </c>
      <c r="I5" s="47" t="str">
        <f>IF(Total!$X$3=1,Total!$B$3,"")</f>
        <v/>
      </c>
      <c r="K5" s="46" t="str">
        <f>IF(Total!$Y$3=1,Total!$A$3,"")</f>
        <v/>
      </c>
      <c r="L5" s="47" t="str">
        <f>IF(Total!$Y$3=1,Total!$B$3,"")</f>
        <v/>
      </c>
      <c r="N5" s="46" t="str">
        <f>IF(Total!$Z$3=1,Total!$A$3,"")</f>
        <v>001</v>
      </c>
      <c r="O5" s="47">
        <f>IF(Total!$Z$3=1,Total!$B$3,"")</f>
        <v>0</v>
      </c>
    </row>
    <row r="6" spans="1:15" x14ac:dyDescent="0.2">
      <c r="B6" s="48" t="str">
        <f>IF(Total!$V$4=1,Total!$A$4,"")</f>
        <v/>
      </c>
      <c r="C6" s="49" t="str">
        <f>IF(Total!$V$4=1,Total!$B$4,"")</f>
        <v/>
      </c>
      <c r="E6" s="48" t="str">
        <f>IF(Total!$W$4=1,Total!$A$4,"")</f>
        <v/>
      </c>
      <c r="F6" s="49" t="str">
        <f>IF(Total!$W$4=1,Total!$B$4,"")</f>
        <v/>
      </c>
      <c r="H6" s="48" t="str">
        <f>IF(Total!$X$4=1,Total!$A$4,"")</f>
        <v/>
      </c>
      <c r="I6" s="49" t="str">
        <f>IF(Total!$X$4=1,Total!$B$4,"")</f>
        <v/>
      </c>
      <c r="K6" s="48" t="str">
        <f>IF(Total!$Y$4=1,Total!$A$4,"")</f>
        <v/>
      </c>
      <c r="L6" s="49" t="str">
        <f>IF(Total!$Y$4=1,Total!$B$4,"")</f>
        <v/>
      </c>
      <c r="N6" s="48" t="str">
        <f>IF(Total!$Z$4=1,Total!$A$4,"")</f>
        <v>002</v>
      </c>
      <c r="O6" s="49">
        <f>IF(Total!$Z$4=1,Total!$B$4,"")</f>
        <v>0</v>
      </c>
    </row>
    <row r="7" spans="1:15" x14ac:dyDescent="0.2">
      <c r="B7" s="48" t="str">
        <f>IF(Total!$V$5=1,Total!$A$5,"")</f>
        <v/>
      </c>
      <c r="C7" s="49" t="str">
        <f>IF(Total!$V$5=1,Total!$B$5,"")</f>
        <v/>
      </c>
      <c r="E7" s="48" t="str">
        <f>IF(Total!$W$5=1,Total!$A$5,"")</f>
        <v/>
      </c>
      <c r="F7" s="49" t="str">
        <f>IF(Total!$W$5=1,Total!$B$5,"")</f>
        <v/>
      </c>
      <c r="H7" s="48" t="str">
        <f>IF(Total!$X$5=1,Total!$A$5,"")</f>
        <v/>
      </c>
      <c r="I7" s="49" t="str">
        <f>IF(Total!$X$5=1,Total!$B$5,"")</f>
        <v/>
      </c>
      <c r="K7" s="48" t="str">
        <f>IF(Total!$Y$5=1,Total!$A$5,"")</f>
        <v/>
      </c>
      <c r="L7" s="49" t="str">
        <f>IF(Total!$Y$5=1,Total!$B$5,"")</f>
        <v/>
      </c>
      <c r="N7" s="48" t="str">
        <f>IF(Total!$Z$5=1,Total!$A$5,"")</f>
        <v>003</v>
      </c>
      <c r="O7" s="49">
        <f>IF(Total!$Z$5=1,Total!$B$5,"")</f>
        <v>0</v>
      </c>
    </row>
    <row r="8" spans="1:15" x14ac:dyDescent="0.2">
      <c r="B8" s="48" t="str">
        <f>IF(Total!$V$6=1,Total!$A$6,"")</f>
        <v/>
      </c>
      <c r="C8" s="49" t="str">
        <f>IF(Total!$V$6=1,Total!$B$6,"")</f>
        <v/>
      </c>
      <c r="E8" s="48" t="str">
        <f>IF(Total!$W$6=1,Total!$A$6,"")</f>
        <v/>
      </c>
      <c r="F8" s="49" t="str">
        <f>IF(Total!$W$6=1,Total!$B$6,"")</f>
        <v/>
      </c>
      <c r="H8" s="48" t="str">
        <f>IF(Total!$X$6=1,Total!$A$6,"")</f>
        <v/>
      </c>
      <c r="I8" s="49" t="str">
        <f>IF(Total!$X$6=1,Total!$B$6,"")</f>
        <v/>
      </c>
      <c r="K8" s="48" t="str">
        <f>IF(Total!$Y$6=1,Total!$A$6,"")</f>
        <v/>
      </c>
      <c r="L8" s="49" t="str">
        <f>IF(Total!$Y$6=1,Total!$B$6,"")</f>
        <v/>
      </c>
      <c r="N8" s="48" t="str">
        <f>IF(Total!$Z$6=1,Total!$A$6,"")</f>
        <v>004</v>
      </c>
      <c r="O8" s="49">
        <f>IF(Total!$Z$6=1,Total!$B$6,"")</f>
        <v>0</v>
      </c>
    </row>
    <row r="9" spans="1:15" x14ac:dyDescent="0.2">
      <c r="B9" s="48" t="str">
        <f>IF(Total!$V$7=1,Total!$A$7,"")</f>
        <v/>
      </c>
      <c r="C9" s="49" t="str">
        <f>IF(Total!$V$7=1,Total!$B$7,"")</f>
        <v/>
      </c>
      <c r="E9" s="48" t="str">
        <f>IF(Total!$W$7=1,Total!$A$7,"")</f>
        <v/>
      </c>
      <c r="F9" s="49" t="str">
        <f>IF(Total!$W$7=1,Total!$B$7,"")</f>
        <v/>
      </c>
      <c r="H9" s="48" t="str">
        <f>IF(Total!$X$7=1,Total!$A$7,"")</f>
        <v/>
      </c>
      <c r="I9" s="49" t="str">
        <f>IF(Total!$X$7=1,Total!$B$7,"")</f>
        <v/>
      </c>
      <c r="K9" s="48" t="str">
        <f>IF(Total!$Y$7=1,Total!$A$7,"")</f>
        <v/>
      </c>
      <c r="L9" s="49" t="str">
        <f>IF(Total!$Y$7=1,Total!$B$7,"")</f>
        <v/>
      </c>
      <c r="N9" s="48" t="str">
        <f>IF(Total!$Z$7=1,Total!$A$7,"")</f>
        <v>005</v>
      </c>
      <c r="O9" s="49">
        <f>IF(Total!$Z$7=1,Total!$B$7,"")</f>
        <v>0</v>
      </c>
    </row>
    <row r="10" spans="1:15" x14ac:dyDescent="0.2">
      <c r="B10" s="48" t="str">
        <f>IF(Total!$V$8=1,Total!$A$8,"")</f>
        <v/>
      </c>
      <c r="C10" s="49" t="str">
        <f>IF(Total!$V$8=1,Total!$B$8,"")</f>
        <v/>
      </c>
      <c r="E10" s="48" t="str">
        <f>IF(Total!$W$8=1,Total!$A$8,"")</f>
        <v/>
      </c>
      <c r="F10" s="49" t="str">
        <f>IF(Total!$W$8=1,Total!$B$8,"")</f>
        <v/>
      </c>
      <c r="H10" s="48" t="str">
        <f>IF(Total!$X$8=1,Total!$A$8,"")</f>
        <v/>
      </c>
      <c r="I10" s="49" t="str">
        <f>IF(Total!$X$8=1,Total!$B$8,"")</f>
        <v/>
      </c>
      <c r="K10" s="48" t="str">
        <f>IF(Total!$Y$8=1,Total!$A$8,"")</f>
        <v/>
      </c>
      <c r="L10" s="49" t="str">
        <f>IF(Total!$Y$8=1,Total!$B$8,"")</f>
        <v/>
      </c>
      <c r="N10" s="48" t="str">
        <f>IF(Total!$Z$8=1,Total!$A$8,"")</f>
        <v>006</v>
      </c>
      <c r="O10" s="49">
        <f>IF(Total!$Z$8=1,Total!$B$8,"")</f>
        <v>0</v>
      </c>
    </row>
    <row r="11" spans="1:15" x14ac:dyDescent="0.2">
      <c r="B11" s="48" t="str">
        <f>IF(Total!$V$9=1,Total!$A$9,"")</f>
        <v/>
      </c>
      <c r="C11" s="49" t="str">
        <f>IF(Total!$V$9=1,Total!$B$9,"")</f>
        <v/>
      </c>
      <c r="E11" s="48" t="str">
        <f>IF(Total!$W$9=1,Total!$A$9,"")</f>
        <v/>
      </c>
      <c r="F11" s="49" t="str">
        <f>IF(Total!$W$9=1,Total!$B$9,"")</f>
        <v/>
      </c>
      <c r="H11" s="48" t="str">
        <f>IF(Total!$X$9=1,Total!$A$9,"")</f>
        <v/>
      </c>
      <c r="I11" s="49" t="str">
        <f>IF(Total!$X$9=1,Total!$B$9,"")</f>
        <v/>
      </c>
      <c r="K11" s="48" t="str">
        <f>IF(Total!$Y$9=1,Total!$A$9,"")</f>
        <v/>
      </c>
      <c r="L11" s="49" t="str">
        <f>IF(Total!$Y$9=1,Total!$B$9,"")</f>
        <v/>
      </c>
      <c r="N11" s="48" t="str">
        <f>IF(Total!$Z$9=1,Total!$A$9,"")</f>
        <v>007</v>
      </c>
      <c r="O11" s="49">
        <f>IF(Total!$Z$9=1,Total!$B$9,"")</f>
        <v>0</v>
      </c>
    </row>
    <row r="12" spans="1:15" x14ac:dyDescent="0.2">
      <c r="B12" s="48" t="str">
        <f>IF(Total!$V$10=1,Total!$A$10,"")</f>
        <v/>
      </c>
      <c r="C12" s="49" t="str">
        <f>IF(Total!$V$10=1,Total!$B$10,"")</f>
        <v/>
      </c>
      <c r="E12" s="48" t="str">
        <f>IF(Total!$W$10=1,Total!$A$10,"")</f>
        <v/>
      </c>
      <c r="F12" s="49" t="str">
        <f>IF(Total!$W$10=1,Total!$B$10,"")</f>
        <v/>
      </c>
      <c r="H12" s="48" t="str">
        <f>IF(Total!$X$10=1,Total!$A$10,"")</f>
        <v/>
      </c>
      <c r="I12" s="49" t="str">
        <f>IF(Total!$X$10=1,Total!$B$10,"")</f>
        <v/>
      </c>
      <c r="K12" s="48" t="str">
        <f>IF(Total!$Y$10=1,Total!$A$10,"")</f>
        <v/>
      </c>
      <c r="L12" s="49" t="str">
        <f>IF(Total!$Y$10=1,Total!$B$10,"")</f>
        <v/>
      </c>
      <c r="N12" s="48" t="str">
        <f>IF(Total!$Z$10=1,Total!$A$10,"")</f>
        <v>008</v>
      </c>
      <c r="O12" s="49">
        <f>IF(Total!$Z$10=1,Total!$B$10,"")</f>
        <v>0</v>
      </c>
    </row>
    <row r="13" spans="1:15" x14ac:dyDescent="0.2">
      <c r="B13" s="48" t="str">
        <f>IF(Total!$V$11=1,Total!$A$11,"")</f>
        <v/>
      </c>
      <c r="C13" s="49" t="str">
        <f>IF(Total!$V$11=1,Total!$B$11,"")</f>
        <v/>
      </c>
      <c r="E13" s="48" t="str">
        <f>IF(Total!$W$11=1,Total!$A$11,"")</f>
        <v/>
      </c>
      <c r="F13" s="49" t="str">
        <f>IF(Total!$W$11=1,Total!$B$11,"")</f>
        <v/>
      </c>
      <c r="H13" s="48" t="str">
        <f>IF(Total!$X$11=1,Total!$A$11,"")</f>
        <v/>
      </c>
      <c r="I13" s="49" t="str">
        <f>IF(Total!$X$11=1,Total!$B$11,"")</f>
        <v/>
      </c>
      <c r="K13" s="48" t="str">
        <f>IF(Total!$Y$11=1,Total!$A$11,"")</f>
        <v/>
      </c>
      <c r="L13" s="49" t="str">
        <f>IF(Total!$Y$11=1,Total!$B$11,"")</f>
        <v/>
      </c>
      <c r="N13" s="48" t="str">
        <f>IF(Total!$Z$11=1,Total!$A$11,"")</f>
        <v>009</v>
      </c>
      <c r="O13" s="49">
        <f>IF(Total!$Z$11=1,Total!$B$11,"")</f>
        <v>0</v>
      </c>
    </row>
    <row r="14" spans="1:15" x14ac:dyDescent="0.2">
      <c r="B14" s="48" t="str">
        <f>IF(Total!$V$12=1,Total!$A$12,"")</f>
        <v/>
      </c>
      <c r="C14" s="49" t="str">
        <f>IF(Total!$V$12=1,Total!$B$12,"")</f>
        <v/>
      </c>
      <c r="E14" s="48" t="str">
        <f>IF(Total!$W$12=1,Total!$A$12,"")</f>
        <v/>
      </c>
      <c r="F14" s="49" t="str">
        <f>IF(Total!$W$12=1,Total!$B$12,"")</f>
        <v/>
      </c>
      <c r="H14" s="48" t="str">
        <f>IF(Total!$X$12=1,Total!$A$12,"")</f>
        <v/>
      </c>
      <c r="I14" s="49" t="str">
        <f>IF(Total!$X$12=1,Total!$B$12,"")</f>
        <v/>
      </c>
      <c r="K14" s="48" t="str">
        <f>IF(Total!$Y$12=1,Total!$A$12,"")</f>
        <v/>
      </c>
      <c r="L14" s="49" t="str">
        <f>IF(Total!$Y$12=1,Total!$B$12,"")</f>
        <v/>
      </c>
      <c r="N14" s="48" t="str">
        <f>IF(Total!$Z$12=1,Total!$A$12,"")</f>
        <v>010</v>
      </c>
      <c r="O14" s="49">
        <f>IF(Total!$Z$12=1,Total!$B$12,"")</f>
        <v>0</v>
      </c>
    </row>
    <row r="15" spans="1:15" x14ac:dyDescent="0.2">
      <c r="B15" s="48" t="str">
        <f>IF(Total!$V$13=1,Total!$A$13,"")</f>
        <v/>
      </c>
      <c r="C15" s="49" t="str">
        <f>IF(Total!$V$13=1,Total!$B$13,"")</f>
        <v/>
      </c>
      <c r="E15" s="48" t="str">
        <f>IF(Total!$W$13=1,Total!$A$13,"")</f>
        <v/>
      </c>
      <c r="F15" s="49" t="str">
        <f>IF(Total!$W$13=1,Total!$B$13,"")</f>
        <v/>
      </c>
      <c r="H15" s="48" t="str">
        <f>IF(Total!$X$13=1,Total!$A$13,"")</f>
        <v/>
      </c>
      <c r="I15" s="49" t="str">
        <f>IF(Total!$X$13=1,Total!$B$13,"")</f>
        <v/>
      </c>
      <c r="K15" s="48" t="str">
        <f>IF(Total!$Y$13=1,Total!$A$13,"")</f>
        <v/>
      </c>
      <c r="L15" s="49" t="str">
        <f>IF(Total!$Y$13=1,Total!$B$13,"")</f>
        <v/>
      </c>
      <c r="N15" s="48" t="str">
        <f>IF(Total!$Z$13=1,Total!$A$13,"")</f>
        <v>011</v>
      </c>
      <c r="O15" s="49">
        <f>IF(Total!$Z$13=1,Total!$B$13,"")</f>
        <v>0</v>
      </c>
    </row>
    <row r="16" spans="1:15" x14ac:dyDescent="0.2">
      <c r="B16" s="48" t="str">
        <f>IF(Total!$V$14=1,Total!$A$14,"")</f>
        <v/>
      </c>
      <c r="C16" s="49" t="str">
        <f>IF(Total!$V$14=1,Total!$B$14,"")</f>
        <v/>
      </c>
      <c r="E16" s="48" t="str">
        <f>IF(Total!$W$14=1,Total!$A$14,"")</f>
        <v/>
      </c>
      <c r="F16" s="49" t="str">
        <f>IF(Total!$W$14=1,Total!$B$14,"")</f>
        <v/>
      </c>
      <c r="H16" s="48" t="str">
        <f>IF(Total!$X$14=1,Total!$A$14,"")</f>
        <v/>
      </c>
      <c r="I16" s="49" t="str">
        <f>IF(Total!$X$14=1,Total!$B$14,"")</f>
        <v/>
      </c>
      <c r="K16" s="48" t="str">
        <f>IF(Total!$Y$14=1,Total!$A$14,"")</f>
        <v/>
      </c>
      <c r="L16" s="49" t="str">
        <f>IF(Total!$Y$14=1,Total!$B$14,"")</f>
        <v/>
      </c>
      <c r="N16" s="48" t="str">
        <f>IF(Total!$Z$14=1,Total!$A$14,"")</f>
        <v>012</v>
      </c>
      <c r="O16" s="49">
        <f>IF(Total!$Z$14=1,Total!$B$14,"")</f>
        <v>0</v>
      </c>
    </row>
    <row r="17" spans="2:15" x14ac:dyDescent="0.2">
      <c r="B17" s="48" t="str">
        <f>IF(Total!$V$15=1,Total!$A$15,"")</f>
        <v/>
      </c>
      <c r="C17" s="49" t="str">
        <f>IF(Total!$V$15=1,Total!$B$15,"")</f>
        <v/>
      </c>
      <c r="E17" s="48" t="str">
        <f>IF(Total!$W$15=1,Total!$A$15,"")</f>
        <v/>
      </c>
      <c r="F17" s="49" t="str">
        <f>IF(Total!$W$15=1,Total!$B$15,"")</f>
        <v/>
      </c>
      <c r="H17" s="48" t="str">
        <f>IF(Total!$X$15=1,Total!$A$15,"")</f>
        <v/>
      </c>
      <c r="I17" s="49" t="str">
        <f>IF(Total!$X$15=1,Total!$B$15,"")</f>
        <v/>
      </c>
      <c r="K17" s="48" t="str">
        <f>IF(Total!$Y$15=1,Total!$A$15,"")</f>
        <v/>
      </c>
      <c r="L17" s="49" t="str">
        <f>IF(Total!$Y$15=1,Total!$B$15,"")</f>
        <v/>
      </c>
      <c r="N17" s="48" t="str">
        <f>IF(Total!$Z$15=1,Total!$A$15,"")</f>
        <v>013</v>
      </c>
      <c r="O17" s="49">
        <f>IF(Total!$Z$15=1,Total!$B$15,"")</f>
        <v>0</v>
      </c>
    </row>
    <row r="18" spans="2:15" x14ac:dyDescent="0.2">
      <c r="B18" s="48" t="str">
        <f>IF(Total!$V$16=1,Total!$A$16,"")</f>
        <v/>
      </c>
      <c r="C18" s="49" t="str">
        <f>IF(Total!$V$16=1,Total!$B$16,"")</f>
        <v/>
      </c>
      <c r="E18" s="48" t="str">
        <f>IF(Total!$W$16=1,Total!$A$16,"")</f>
        <v/>
      </c>
      <c r="F18" s="49" t="str">
        <f>IF(Total!$W$16=1,Total!$B$16,"")</f>
        <v/>
      </c>
      <c r="H18" s="48" t="str">
        <f>IF(Total!$X$16=1,Total!$A$16,"")</f>
        <v/>
      </c>
      <c r="I18" s="49" t="str">
        <f>IF(Total!$X$16=1,Total!$B$16,"")</f>
        <v/>
      </c>
      <c r="K18" s="48" t="str">
        <f>IF(Total!$Y$16=1,Total!$A$16,"")</f>
        <v/>
      </c>
      <c r="L18" s="49" t="str">
        <f>IF(Total!$Y$16=1,Total!$B$16,"")</f>
        <v/>
      </c>
      <c r="N18" s="48" t="str">
        <f>IF(Total!$Z$16=1,Total!$A$16,"")</f>
        <v>014</v>
      </c>
      <c r="O18" s="49">
        <f>IF(Total!$Z$16=1,Total!$B$16,"")</f>
        <v>0</v>
      </c>
    </row>
    <row r="19" spans="2:15" x14ac:dyDescent="0.2">
      <c r="B19" s="48" t="str">
        <f>IF(Total!$V$17=1,Total!$A$17,"")</f>
        <v/>
      </c>
      <c r="C19" s="49" t="str">
        <f>IF(Total!$V$17=1,Total!$B$17,"")</f>
        <v/>
      </c>
      <c r="E19" s="48" t="str">
        <f>IF(Total!$W$17=1,Total!$A$17,"")</f>
        <v/>
      </c>
      <c r="F19" s="49" t="str">
        <f>IF(Total!$W$17=1,Total!$B$17,"")</f>
        <v/>
      </c>
      <c r="H19" s="48" t="str">
        <f>IF(Total!$X$17=1,Total!$A$17,"")</f>
        <v/>
      </c>
      <c r="I19" s="49" t="str">
        <f>IF(Total!$X$17=1,Total!$B$17,"")</f>
        <v/>
      </c>
      <c r="K19" s="48" t="str">
        <f>IF(Total!$Y$17=1,Total!$A$17,"")</f>
        <v/>
      </c>
      <c r="L19" s="49" t="str">
        <f>IF(Total!$Y$17=1,Total!$B$17,"")</f>
        <v/>
      </c>
      <c r="N19" s="48" t="str">
        <f>IF(Total!$Z$17=1,Total!$A$17,"")</f>
        <v>015</v>
      </c>
      <c r="O19" s="49">
        <f>IF(Total!$Z$17=1,Total!$B$17,"")</f>
        <v>0</v>
      </c>
    </row>
    <row r="20" spans="2:15" x14ac:dyDescent="0.2">
      <c r="B20" s="48" t="str">
        <f>IF(Total!$V$18=1,Total!$A$18,"")</f>
        <v/>
      </c>
      <c r="C20" s="49" t="str">
        <f>IF(Total!$V$18=1,Total!$B$18,"")</f>
        <v/>
      </c>
      <c r="E20" s="48" t="str">
        <f>IF(Total!$W$18=1,Total!$A$18,"")</f>
        <v/>
      </c>
      <c r="F20" s="49" t="str">
        <f>IF(Total!$W$18=1,Total!$B$18,"")</f>
        <v/>
      </c>
      <c r="H20" s="48" t="str">
        <f>IF(Total!$X$18=1,Total!$A$18,"")</f>
        <v/>
      </c>
      <c r="I20" s="49" t="str">
        <f>IF(Total!$X$18=1,Total!$B$18,"")</f>
        <v/>
      </c>
      <c r="K20" s="48" t="str">
        <f>IF(Total!$Y$18=1,Total!$A$18,"")</f>
        <v/>
      </c>
      <c r="L20" s="49" t="str">
        <f>IF(Total!$Y$18=1,Total!$B$18,"")</f>
        <v/>
      </c>
      <c r="N20" s="48" t="str">
        <f>IF(Total!$Z$18=1,Total!$A$18,"")</f>
        <v>016</v>
      </c>
      <c r="O20" s="49">
        <f>IF(Total!$Z$18=1,Total!$B$18,"")</f>
        <v>0</v>
      </c>
    </row>
    <row r="21" spans="2:15" x14ac:dyDescent="0.2">
      <c r="B21" s="48" t="str">
        <f>IF(Total!$V$19=1,Total!$A$19,"")</f>
        <v/>
      </c>
      <c r="C21" s="49" t="str">
        <f>IF(Total!$V$19=1,Total!$B$19,"")</f>
        <v/>
      </c>
      <c r="E21" s="48" t="str">
        <f>IF(Total!$W$19=1,Total!$A$19,"")</f>
        <v/>
      </c>
      <c r="F21" s="49" t="str">
        <f>IF(Total!$W$19=1,Total!$B$19,"")</f>
        <v/>
      </c>
      <c r="H21" s="48" t="str">
        <f>IF(Total!$X$19=1,Total!$A$19,"")</f>
        <v/>
      </c>
      <c r="I21" s="49" t="str">
        <f>IF(Total!$X$19=1,Total!$B$19,"")</f>
        <v/>
      </c>
      <c r="K21" s="48" t="str">
        <f>IF(Total!$Y$19=1,Total!$A$19,"")</f>
        <v/>
      </c>
      <c r="L21" s="49" t="str">
        <f>IF(Total!$Y$19=1,Total!$B$19,"")</f>
        <v/>
      </c>
      <c r="N21" s="48" t="str">
        <f>IF(Total!$Z$19=1,Total!$A$19,"")</f>
        <v>017</v>
      </c>
      <c r="O21" s="49">
        <f>IF(Total!$Z$19=1,Total!$B$19,"")</f>
        <v>0</v>
      </c>
    </row>
    <row r="22" spans="2:15" x14ac:dyDescent="0.2">
      <c r="B22" s="48" t="str">
        <f>IF(Total!$V$20=1,Total!$A$20,"")</f>
        <v/>
      </c>
      <c r="C22" s="49" t="str">
        <f>IF(Total!$V$20=1,Total!$B$20,"")</f>
        <v/>
      </c>
      <c r="E22" s="48" t="str">
        <f>IF(Total!$W$20=1,Total!$A$20,"")</f>
        <v/>
      </c>
      <c r="F22" s="49" t="str">
        <f>IF(Total!$W$20=1,Total!$B$20,"")</f>
        <v/>
      </c>
      <c r="H22" s="48" t="str">
        <f>IF(Total!$X$20=1,Total!$A$20,"")</f>
        <v/>
      </c>
      <c r="I22" s="49" t="str">
        <f>IF(Total!$X$20=1,Total!$B$20,"")</f>
        <v/>
      </c>
      <c r="K22" s="48" t="str">
        <f>IF(Total!$Y$20=1,Total!$A$20,"")</f>
        <v/>
      </c>
      <c r="L22" s="49" t="str">
        <f>IF(Total!$Y$20=1,Total!$B$20,"")</f>
        <v/>
      </c>
      <c r="N22" s="48" t="str">
        <f>IF(Total!$Z$20=1,Total!$A$20,"")</f>
        <v>018</v>
      </c>
      <c r="O22" s="49">
        <f>IF(Total!$Z$20=1,Total!$B$20,"")</f>
        <v>0</v>
      </c>
    </row>
    <row r="23" spans="2:15" x14ac:dyDescent="0.2">
      <c r="B23" s="48" t="str">
        <f>IF(Total!$V$21=1,Total!$A$21,"")</f>
        <v/>
      </c>
      <c r="C23" s="49" t="str">
        <f>IF(Total!$V$21=1,Total!$B$21,"")</f>
        <v/>
      </c>
      <c r="E23" s="48" t="str">
        <f>IF(Total!$W$21=1,Total!$A$21,"")</f>
        <v/>
      </c>
      <c r="F23" s="49" t="str">
        <f>IF(Total!$W$21=1,Total!$B$21,"")</f>
        <v/>
      </c>
      <c r="H23" s="48" t="str">
        <f>IF(Total!$X$21=1,Total!$A$21,"")</f>
        <v/>
      </c>
      <c r="I23" s="49" t="str">
        <f>IF(Total!$X$21=1,Total!$B$21,"")</f>
        <v/>
      </c>
      <c r="K23" s="48" t="str">
        <f>IF(Total!$Y$21=1,Total!$A$21,"")</f>
        <v/>
      </c>
      <c r="L23" s="49" t="str">
        <f>IF(Total!$Y$21=1,Total!$B$21,"")</f>
        <v/>
      </c>
      <c r="N23" s="48" t="str">
        <f>IF(Total!$Z$21=1,Total!$A$21,"")</f>
        <v>019</v>
      </c>
      <c r="O23" s="49">
        <f>IF(Total!$Z$21=1,Total!$B$21,"")</f>
        <v>0</v>
      </c>
    </row>
    <row r="24" spans="2:15" x14ac:dyDescent="0.2">
      <c r="B24" s="48" t="str">
        <f>IF(Total!$V$22=1,Total!$A$22,"")</f>
        <v/>
      </c>
      <c r="C24" s="49" t="str">
        <f>IF(Total!$V$22=1,Total!$B$22,"")</f>
        <v/>
      </c>
      <c r="E24" s="48" t="str">
        <f>IF(Total!$W$22=1,Total!$A$22,"")</f>
        <v/>
      </c>
      <c r="F24" s="49" t="str">
        <f>IF(Total!$W$22=1,Total!$B$22,"")</f>
        <v/>
      </c>
      <c r="H24" s="48" t="str">
        <f>IF(Total!$X$22=1,Total!$A$22,"")</f>
        <v/>
      </c>
      <c r="I24" s="49" t="str">
        <f>IF(Total!$X$22=1,Total!$B$22,"")</f>
        <v/>
      </c>
      <c r="K24" s="48" t="str">
        <f>IF(Total!$Y$22=1,Total!$A$22,"")</f>
        <v/>
      </c>
      <c r="L24" s="49" t="str">
        <f>IF(Total!$Y$22=1,Total!$B$22,"")</f>
        <v/>
      </c>
      <c r="N24" s="48" t="str">
        <f>IF(Total!$Z$22=1,Total!$A$22,"")</f>
        <v>020</v>
      </c>
      <c r="O24" s="49">
        <f>IF(Total!$Z$22=1,Total!$B$22,"")</f>
        <v>0</v>
      </c>
    </row>
    <row r="25" spans="2:15" x14ac:dyDescent="0.2">
      <c r="B25" s="48" t="str">
        <f>IF(Total!$V$23=1,Total!$A$23,"")</f>
        <v/>
      </c>
      <c r="C25" s="49" t="str">
        <f>IF(Total!$V$23=1,Total!$B$23,"")</f>
        <v/>
      </c>
      <c r="E25" s="48" t="str">
        <f>IF(Total!$W$23=1,Total!$A$23,"")</f>
        <v/>
      </c>
      <c r="F25" s="49" t="str">
        <f>IF(Total!$W$23=1,Total!$B$23,"")</f>
        <v/>
      </c>
      <c r="H25" s="48" t="str">
        <f>IF(Total!$X$23=1,Total!$A$23,"")</f>
        <v/>
      </c>
      <c r="I25" s="49" t="str">
        <f>IF(Total!$X$23=1,Total!$B$23,"")</f>
        <v/>
      </c>
      <c r="K25" s="48" t="str">
        <f>IF(Total!$Y$23=1,Total!$A$23,"")</f>
        <v/>
      </c>
      <c r="L25" s="49" t="str">
        <f>IF(Total!$Y$23=1,Total!$B$23,"")</f>
        <v/>
      </c>
      <c r="N25" s="48" t="str">
        <f>IF(Total!$Z$23=1,Total!$A$23,"")</f>
        <v>021</v>
      </c>
      <c r="O25" s="49">
        <f>IF(Total!$Z$23=1,Total!$B$23,"")</f>
        <v>0</v>
      </c>
    </row>
    <row r="26" spans="2:15" x14ac:dyDescent="0.2">
      <c r="B26" s="48" t="str">
        <f>IF(Total!$V$24=1,Total!$A$24,"")</f>
        <v/>
      </c>
      <c r="C26" s="49" t="str">
        <f>IF(Total!$V$24=1,Total!$B$24,"")</f>
        <v/>
      </c>
      <c r="E26" s="48" t="str">
        <f>IF(Total!$W$24=1,Total!$A$24,"")</f>
        <v/>
      </c>
      <c r="F26" s="49" t="str">
        <f>IF(Total!$W$24=1,Total!$B$24,"")</f>
        <v/>
      </c>
      <c r="H26" s="48" t="str">
        <f>IF(Total!$X$24=1,Total!$A$24,"")</f>
        <v/>
      </c>
      <c r="I26" s="49" t="str">
        <f>IF(Total!$X$24=1,Total!$B$24,"")</f>
        <v/>
      </c>
      <c r="K26" s="48" t="str">
        <f>IF(Total!$Y$24=1,Total!$A$24,"")</f>
        <v/>
      </c>
      <c r="L26" s="49" t="str">
        <f>IF(Total!$Y$24=1,Total!$B$24,"")</f>
        <v/>
      </c>
      <c r="N26" s="48" t="str">
        <f>IF(Total!$Z$24=1,Total!$A$24,"")</f>
        <v>022</v>
      </c>
      <c r="O26" s="49">
        <f>IF(Total!$Z$24=1,Total!$B$24,"")</f>
        <v>0</v>
      </c>
    </row>
    <row r="27" spans="2:15" x14ac:dyDescent="0.2">
      <c r="B27" s="48" t="str">
        <f>IF(Total!$V$25=1,Total!$A$25,"")</f>
        <v/>
      </c>
      <c r="C27" s="49" t="str">
        <f>IF(Total!$V$25=1,Total!$B$25,"")</f>
        <v/>
      </c>
      <c r="E27" s="48" t="str">
        <f>IF(Total!$W$25=1,Total!$A$25,"")</f>
        <v/>
      </c>
      <c r="F27" s="49" t="str">
        <f>IF(Total!$W$25=1,Total!$B$25,"")</f>
        <v/>
      </c>
      <c r="H27" s="48" t="str">
        <f>IF(Total!$X$25=1,Total!$A$25,"")</f>
        <v/>
      </c>
      <c r="I27" s="49" t="str">
        <f>IF(Total!$X$25=1,Total!$B$25,"")</f>
        <v/>
      </c>
      <c r="K27" s="48" t="str">
        <f>IF(Total!$Y$25=1,Total!$A$25,"")</f>
        <v/>
      </c>
      <c r="L27" s="49" t="str">
        <f>IF(Total!$Y$25=1,Total!$B$25,"")</f>
        <v/>
      </c>
      <c r="N27" s="48" t="str">
        <f>IF(Total!$Z$25=1,Total!$A$25,"")</f>
        <v>023</v>
      </c>
      <c r="O27" s="49">
        <f>IF(Total!$Z$25=1,Total!$B$25,"")</f>
        <v>0</v>
      </c>
    </row>
    <row r="28" spans="2:15" x14ac:dyDescent="0.2">
      <c r="B28" s="48" t="str">
        <f>IF(Total!$V$26=1,Total!$A$26,"")</f>
        <v/>
      </c>
      <c r="C28" s="49" t="str">
        <f>IF(Total!$V$26=1,Total!$B$26,"")</f>
        <v/>
      </c>
      <c r="E28" s="48" t="str">
        <f>IF(Total!$W$26=1,Total!$A$26,"")</f>
        <v/>
      </c>
      <c r="F28" s="49" t="str">
        <f>IF(Total!$W$26=1,Total!$B$26,"")</f>
        <v/>
      </c>
      <c r="H28" s="48" t="str">
        <f>IF(Total!$X$26=1,Total!$A$26,"")</f>
        <v/>
      </c>
      <c r="I28" s="49" t="str">
        <f>IF(Total!$X$26=1,Total!$B$26,"")</f>
        <v/>
      </c>
      <c r="K28" s="48" t="str">
        <f>IF(Total!$Y$26=1,Total!$A$26,"")</f>
        <v/>
      </c>
      <c r="L28" s="49" t="str">
        <f>IF(Total!$Y$26=1,Total!$B$26,"")</f>
        <v/>
      </c>
      <c r="N28" s="48" t="str">
        <f>IF(Total!$Z$26=1,Total!$A$26,"")</f>
        <v>024</v>
      </c>
      <c r="O28" s="49">
        <f>IF(Total!$Z$26=1,Total!$B$26,"")</f>
        <v>0</v>
      </c>
    </row>
    <row r="29" spans="2:15" x14ac:dyDescent="0.2">
      <c r="B29" s="48" t="str">
        <f>IF(Total!$V$27=1,Total!$A$27,"")</f>
        <v/>
      </c>
      <c r="C29" s="49" t="str">
        <f>IF(Total!$V$27=1,Total!$B$27,"")</f>
        <v/>
      </c>
      <c r="E29" s="48" t="str">
        <f>IF(Total!$W$27=1,Total!$A$27,"")</f>
        <v/>
      </c>
      <c r="F29" s="49" t="str">
        <f>IF(Total!$W$27=1,Total!$B$27,"")</f>
        <v/>
      </c>
      <c r="H29" s="48" t="str">
        <f>IF(Total!$X$27=1,Total!$A$27,"")</f>
        <v/>
      </c>
      <c r="I29" s="49" t="str">
        <f>IF(Total!$X$27=1,Total!$B$27,"")</f>
        <v/>
      </c>
      <c r="K29" s="48" t="str">
        <f>IF(Total!$Y$27=1,Total!$A$27,"")</f>
        <v/>
      </c>
      <c r="L29" s="49" t="str">
        <f>IF(Total!$Y$27=1,Total!$B$27,"")</f>
        <v/>
      </c>
      <c r="N29" s="48" t="str">
        <f>IF(Total!$Z$27=1,Total!$A$27,"")</f>
        <v>025</v>
      </c>
      <c r="O29" s="49">
        <f>IF(Total!$Z$27=1,Total!$B$27,"")</f>
        <v>0</v>
      </c>
    </row>
    <row r="30" spans="2:15" x14ac:dyDescent="0.2">
      <c r="B30" s="48" t="str">
        <f>IF(Total!$V$28=1,Total!$A$28,"")</f>
        <v/>
      </c>
      <c r="C30" s="49" t="str">
        <f>IF(Total!$V$28=1,Total!$B$28,"")</f>
        <v/>
      </c>
      <c r="E30" s="48" t="str">
        <f>IF(Total!$W$28=1,Total!$A$28,"")</f>
        <v/>
      </c>
      <c r="F30" s="49" t="str">
        <f>IF(Total!$W$28=1,Total!$B$28,"")</f>
        <v/>
      </c>
      <c r="H30" s="48" t="str">
        <f>IF(Total!$X$28=1,Total!$A$28,"")</f>
        <v/>
      </c>
      <c r="I30" s="49" t="str">
        <f>IF(Total!$X$28=1,Total!$B$28,"")</f>
        <v/>
      </c>
      <c r="K30" s="48" t="str">
        <f>IF(Total!$Y$28=1,Total!$A$28,"")</f>
        <v/>
      </c>
      <c r="L30" s="49" t="str">
        <f>IF(Total!$Y$28=1,Total!$B$28,"")</f>
        <v/>
      </c>
      <c r="N30" s="48" t="str">
        <f>IF(Total!$Z$28=1,Total!$A$28,"")</f>
        <v>026</v>
      </c>
      <c r="O30" s="49">
        <f>IF(Total!$Z$28=1,Total!$B$28,"")</f>
        <v>0</v>
      </c>
    </row>
    <row r="31" spans="2:15" x14ac:dyDescent="0.2">
      <c r="B31" s="48" t="str">
        <f>IF(Total!$V$29=1,Total!$A$29,"")</f>
        <v/>
      </c>
      <c r="C31" s="49" t="str">
        <f>IF(Total!$V$29=1,Total!$B$29,"")</f>
        <v/>
      </c>
      <c r="E31" s="48" t="str">
        <f>IF(Total!$W$29=1,Total!$A$29,"")</f>
        <v/>
      </c>
      <c r="F31" s="49" t="str">
        <f>IF(Total!$W$29=1,Total!$B$29,"")</f>
        <v/>
      </c>
      <c r="H31" s="48" t="str">
        <f>IF(Total!$X$29=1,Total!$A$29,"")</f>
        <v/>
      </c>
      <c r="I31" s="49" t="str">
        <f>IF(Total!$X$29=1,Total!$B$29,"")</f>
        <v/>
      </c>
      <c r="K31" s="48" t="str">
        <f>IF(Total!$Y$29=1,Total!$A$29,"")</f>
        <v/>
      </c>
      <c r="L31" s="49" t="str">
        <f>IF(Total!$Y$29=1,Total!$B$29,"")</f>
        <v/>
      </c>
      <c r="N31" s="48" t="str">
        <f>IF(Total!$Z$29=1,Total!$A$29,"")</f>
        <v>027</v>
      </c>
      <c r="O31" s="49">
        <f>IF(Total!$Z$29=1,Total!$B$29,"")</f>
        <v>0</v>
      </c>
    </row>
    <row r="32" spans="2:15" x14ac:dyDescent="0.2">
      <c r="B32" s="48" t="str">
        <f>IF(Total!$V$30=1,Total!$A$30,"")</f>
        <v/>
      </c>
      <c r="C32" s="49" t="str">
        <f>IF(Total!$V$30=1,Total!$B$30,"")</f>
        <v/>
      </c>
      <c r="E32" s="48" t="str">
        <f>IF(Total!$W$30=1,Total!$A$30,"")</f>
        <v/>
      </c>
      <c r="F32" s="49" t="str">
        <f>IF(Total!$W$30=1,Total!$B$30,"")</f>
        <v/>
      </c>
      <c r="H32" s="48" t="str">
        <f>IF(Total!$X$30=1,Total!$A$30,"")</f>
        <v/>
      </c>
      <c r="I32" s="49" t="str">
        <f>IF(Total!$X$30=1,Total!$B$30,"")</f>
        <v/>
      </c>
      <c r="K32" s="48" t="str">
        <f>IF(Total!$Y$30=1,Total!$A$30,"")</f>
        <v/>
      </c>
      <c r="L32" s="49" t="str">
        <f>IF(Total!$Y$30=1,Total!$B$30,"")</f>
        <v/>
      </c>
      <c r="N32" s="48" t="str">
        <f>IF(Total!$Z$30=1,Total!$A$30,"")</f>
        <v>028</v>
      </c>
      <c r="O32" s="49">
        <f>IF(Total!$Z$30=1,Total!$B$30,"")</f>
        <v>0</v>
      </c>
    </row>
    <row r="33" spans="2:15" x14ac:dyDescent="0.2">
      <c r="B33" s="48" t="str">
        <f>IF(Total!$V$31=1,Total!$A$31,"")</f>
        <v/>
      </c>
      <c r="C33" s="49" t="str">
        <f>IF(Total!$V$31=1,Total!$B$31,"")</f>
        <v/>
      </c>
      <c r="E33" s="48" t="str">
        <f>IF(Total!$W$31=1,Total!$A$31,"")</f>
        <v/>
      </c>
      <c r="F33" s="49" t="str">
        <f>IF(Total!$W$31=1,Total!$B$31,"")</f>
        <v/>
      </c>
      <c r="H33" s="48" t="str">
        <f>IF(Total!$X$31=1,Total!$A$31,"")</f>
        <v/>
      </c>
      <c r="I33" s="49" t="str">
        <f>IF(Total!$X$31=1,Total!$B$31,"")</f>
        <v/>
      </c>
      <c r="K33" s="48" t="str">
        <f>IF(Total!$Y$31=1,Total!$A$31,"")</f>
        <v/>
      </c>
      <c r="L33" s="49" t="str">
        <f>IF(Total!$Y$31=1,Total!$B$31,"")</f>
        <v/>
      </c>
      <c r="N33" s="48" t="str">
        <f>IF(Total!$Z$31=1,Total!$A$31,"")</f>
        <v>029</v>
      </c>
      <c r="O33" s="49">
        <f>IF(Total!$Z$31=1,Total!$B$31,"")</f>
        <v>0</v>
      </c>
    </row>
    <row r="34" spans="2:15" x14ac:dyDescent="0.2">
      <c r="B34" s="48" t="str">
        <f>IF(Total!$V$32=1,Total!$A$32,"")</f>
        <v/>
      </c>
      <c r="C34" s="49" t="str">
        <f>IF(Total!$V$32=1,Total!$B$32,"")</f>
        <v/>
      </c>
      <c r="E34" s="48" t="str">
        <f>IF(Total!$W$32=1,Total!$A$32,"")</f>
        <v/>
      </c>
      <c r="F34" s="49" t="str">
        <f>IF(Total!$W$32=1,Total!$B$32,"")</f>
        <v/>
      </c>
      <c r="H34" s="48" t="str">
        <f>IF(Total!$X$32=1,Total!$A$32,"")</f>
        <v/>
      </c>
      <c r="I34" s="49" t="str">
        <f>IF(Total!$X$32=1,Total!$B$32,"")</f>
        <v/>
      </c>
      <c r="K34" s="48" t="str">
        <f>IF(Total!$Y$32=1,Total!$A$32,"")</f>
        <v/>
      </c>
      <c r="L34" s="49" t="str">
        <f>IF(Total!$Y$32=1,Total!$B$32,"")</f>
        <v/>
      </c>
      <c r="N34" s="48" t="str">
        <f>IF(Total!$Z$32=1,Total!$A$32,"")</f>
        <v>030</v>
      </c>
      <c r="O34" s="49">
        <f>IF(Total!$Z$32=1,Total!$B$32,"")</f>
        <v>0</v>
      </c>
    </row>
    <row r="35" spans="2:15" x14ac:dyDescent="0.2">
      <c r="B35" s="48" t="str">
        <f>IF(Total!$V$33=1,Total!$A$33,"")</f>
        <v/>
      </c>
      <c r="C35" s="49" t="str">
        <f>IF(Total!$V$33=1,Total!$B$33,"")</f>
        <v/>
      </c>
      <c r="E35" s="48" t="str">
        <f>IF(Total!$W$33=1,Total!$A$33,"")</f>
        <v/>
      </c>
      <c r="F35" s="49" t="str">
        <f>IF(Total!$W$33=1,Total!$B$33,"")</f>
        <v/>
      </c>
      <c r="H35" s="48" t="str">
        <f>IF(Total!$X$33=1,Total!$A$33,"")</f>
        <v/>
      </c>
      <c r="I35" s="49" t="str">
        <f>IF(Total!$X$33=1,Total!$B$33,"")</f>
        <v/>
      </c>
      <c r="K35" s="48" t="str">
        <f>IF(Total!$Y$33=1,Total!$A$33,"")</f>
        <v/>
      </c>
      <c r="L35" s="49" t="str">
        <f>IF(Total!$Y$33=1,Total!$B$33,"")</f>
        <v/>
      </c>
      <c r="N35" s="48" t="str">
        <f>IF(Total!$Z$33=1,Total!$A$33,"")</f>
        <v>031</v>
      </c>
      <c r="O35" s="49">
        <f>IF(Total!$Z$33=1,Total!$B$33,"")</f>
        <v>0</v>
      </c>
    </row>
    <row r="36" spans="2:15" x14ac:dyDescent="0.2">
      <c r="B36" s="48" t="str">
        <f>IF(Total!$V$34=1,Total!$A$34,"")</f>
        <v/>
      </c>
      <c r="C36" s="49" t="str">
        <f>IF(Total!$V$34=1,Total!$B$34,"")</f>
        <v/>
      </c>
      <c r="E36" s="48" t="str">
        <f>IF(Total!$W$34=1,Total!$A$34,"")</f>
        <v/>
      </c>
      <c r="F36" s="49" t="str">
        <f>IF(Total!$W$34=1,Total!$B$34,"")</f>
        <v/>
      </c>
      <c r="H36" s="48" t="str">
        <f>IF(Total!$X$34=1,Total!$A$34,"")</f>
        <v/>
      </c>
      <c r="I36" s="49" t="str">
        <f>IF(Total!$X$34=1,Total!$B$34,"")</f>
        <v/>
      </c>
      <c r="K36" s="48" t="str">
        <f>IF(Total!$Y$34=1,Total!$A$34,"")</f>
        <v/>
      </c>
      <c r="L36" s="49" t="str">
        <f>IF(Total!$Y$34=1,Total!$B$34,"")</f>
        <v/>
      </c>
      <c r="N36" s="48" t="str">
        <f>IF(Total!$Z$34=1,Total!$A$34,"")</f>
        <v>032</v>
      </c>
      <c r="O36" s="49">
        <f>IF(Total!$Z$34=1,Total!$B$34,"")</f>
        <v>0</v>
      </c>
    </row>
    <row r="37" spans="2:15" x14ac:dyDescent="0.2">
      <c r="B37" s="48" t="str">
        <f>IF(Total!$V$35=1,Total!$A$35,"")</f>
        <v/>
      </c>
      <c r="C37" s="49" t="str">
        <f>IF(Total!$V$35=1,Total!$B$35,"")</f>
        <v/>
      </c>
      <c r="E37" s="48" t="str">
        <f>IF(Total!$W$35=1,Total!$A$35,"")</f>
        <v/>
      </c>
      <c r="F37" s="49" t="str">
        <f>IF(Total!$W$35=1,Total!$B$35,"")</f>
        <v/>
      </c>
      <c r="H37" s="48" t="str">
        <f>IF(Total!$X$35=1,Total!$A$35,"")</f>
        <v/>
      </c>
      <c r="I37" s="49" t="str">
        <f>IF(Total!$X$35=1,Total!$B$35,"")</f>
        <v/>
      </c>
      <c r="K37" s="48" t="str">
        <f>IF(Total!$Y$35=1,Total!$A$35,"")</f>
        <v/>
      </c>
      <c r="L37" s="49" t="str">
        <f>IF(Total!$Y$35=1,Total!$B$35,"")</f>
        <v/>
      </c>
      <c r="N37" s="48" t="str">
        <f>IF(Total!$Z$35=1,Total!$A$35,"")</f>
        <v>033</v>
      </c>
      <c r="O37" s="49">
        <f>IF(Total!$Z$35=1,Total!$B$35,"")</f>
        <v>0</v>
      </c>
    </row>
    <row r="38" spans="2:15" x14ac:dyDescent="0.2">
      <c r="B38" s="48" t="str">
        <f>IF(Total!$V$36=1,Total!$A$36,"")</f>
        <v/>
      </c>
      <c r="C38" s="49" t="str">
        <f>IF(Total!$V$36=1,Total!$B$36,"")</f>
        <v/>
      </c>
      <c r="E38" s="48" t="str">
        <f>IF(Total!$W$36=1,Total!$A$36,"")</f>
        <v/>
      </c>
      <c r="F38" s="49" t="str">
        <f>IF(Total!$W$36=1,Total!$B$36,"")</f>
        <v/>
      </c>
      <c r="H38" s="48" t="str">
        <f>IF(Total!$X$36=1,Total!$A$36,"")</f>
        <v/>
      </c>
      <c r="I38" s="49" t="str">
        <f>IF(Total!$X$36=1,Total!$B$36,"")</f>
        <v/>
      </c>
      <c r="K38" s="48" t="str">
        <f>IF(Total!$Y$36=1,Total!$A$36,"")</f>
        <v/>
      </c>
      <c r="L38" s="49" t="str">
        <f>IF(Total!$Y$36=1,Total!$B$36,"")</f>
        <v/>
      </c>
      <c r="N38" s="48" t="str">
        <f>IF(Total!$Z$36=1,Total!$A$36,"")</f>
        <v>034</v>
      </c>
      <c r="O38" s="49">
        <f>IF(Total!$Z$36=1,Total!$B$36,"")</f>
        <v>0</v>
      </c>
    </row>
    <row r="39" spans="2:15" ht="13.5" thickBot="1" x14ac:dyDescent="0.25">
      <c r="B39" s="50" t="str">
        <f>IF(Total!$V$37=1,Total!$A$37,"")</f>
        <v/>
      </c>
      <c r="C39" s="51" t="str">
        <f>IF(Total!$V$37=1,Total!$B$37,"")</f>
        <v/>
      </c>
      <c r="E39" s="50" t="str">
        <f>IF(Total!$W$37=1,Total!$A$37,"")</f>
        <v/>
      </c>
      <c r="F39" s="51" t="str">
        <f>IF(Total!$W$37=1,Total!$B$37,"")</f>
        <v/>
      </c>
      <c r="H39" s="50" t="str">
        <f>IF(Total!$X$37=1,Total!$A$37,"")</f>
        <v/>
      </c>
      <c r="I39" s="51" t="str">
        <f>IF(Total!$X$37=1,Total!$B$37,"")</f>
        <v/>
      </c>
      <c r="K39" s="50" t="str">
        <f>IF(Total!$Y$37=1,Total!$A$37,"")</f>
        <v/>
      </c>
      <c r="L39" s="51" t="str">
        <f>IF(Total!$Y$37=1,Total!$B$37,"")</f>
        <v/>
      </c>
      <c r="N39" s="50" t="str">
        <f>IF(Total!$Z$37=1,Total!$A$37,"")</f>
        <v>035</v>
      </c>
      <c r="O39" s="51">
        <f>IF(Total!$Z$37=1,Total!$B$37,"")</f>
        <v>0</v>
      </c>
    </row>
  </sheetData>
  <sheetProtection password="DFEF" sheet="1" objects="1" scenarios="1"/>
  <mergeCells count="6">
    <mergeCell ref="N3:O3"/>
    <mergeCell ref="A1:F2"/>
    <mergeCell ref="B3:C3"/>
    <mergeCell ref="E3:F3"/>
    <mergeCell ref="H3:I3"/>
    <mergeCell ref="K3:L3"/>
  </mergeCells>
  <conditionalFormatting sqref="B5:B39 E5:E39 H5:H39 K5:K39 N5:N39">
    <cfRule type="uniqueValues" dxfId="5" priority="2"/>
    <cfRule type="cellIs" dxfId="4" priority="3" operator="between">
      <formula>0</formula>
      <formula>40</formula>
    </cfRule>
    <cfRule type="cellIs" priority="4" operator="greaterThan">
      <formula>0</formula>
    </cfRule>
  </conditionalFormatting>
  <conditionalFormatting sqref="B5:O39">
    <cfRule type="uniqueValues" dxfId="3" priority="1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2</vt:i4>
      </vt:variant>
      <vt:variant>
        <vt:lpstr>Navngivne områder</vt:lpstr>
      </vt:variant>
      <vt:variant>
        <vt:i4>1</vt:i4>
      </vt:variant>
    </vt:vector>
  </HeadingPairs>
  <TitlesOfParts>
    <vt:vector size="3" baseType="lpstr">
      <vt:lpstr>Total</vt:lpstr>
      <vt:lpstr>Gruppedynamik</vt:lpstr>
      <vt:lpstr>Gruppedynamik!Udskriftstitler</vt:lpstr>
    </vt:vector>
  </TitlesOfParts>
  <Company>Denmark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sjo</dc:creator>
  <cp:lastModifiedBy>Lasse Holm</cp:lastModifiedBy>
  <cp:lastPrinted>2010-09-24T11:49:04Z</cp:lastPrinted>
  <dcterms:created xsi:type="dcterms:W3CDTF">2005-08-05T03:41:30Z</dcterms:created>
  <dcterms:modified xsi:type="dcterms:W3CDTF">2011-01-22T13:47:20Z</dcterms:modified>
</cp:coreProperties>
</file>